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i021\Dropbox\Paper writing\Stress and host-rock controls on sills\"/>
    </mc:Choice>
  </mc:AlternateContent>
  <xr:revisionPtr revIDLastSave="0" documentId="8_{331D5B17-6C63-41AC-8978-FEAB143F0B5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s and stats" sheetId="1" r:id="rId1"/>
    <sheet name="Sill thickness histo" sheetId="4" r:id="rId2"/>
    <sheet name="Dyke width histo" sheetId="6" r:id="rId3"/>
    <sheet name="Proportion of sills in lith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4" i="1"/>
  <c r="G20" i="1"/>
  <c r="F20" i="1"/>
  <c r="E20" i="1"/>
  <c r="I37" i="1"/>
  <c r="AA9" i="1"/>
  <c r="C16" i="1"/>
  <c r="G8" i="2" l="1"/>
  <c r="G12" i="2" s="1"/>
  <c r="H11" i="2" l="1"/>
  <c r="H10" i="2"/>
  <c r="H9" i="2"/>
  <c r="H8" i="2"/>
  <c r="H12" i="2" s="1"/>
  <c r="AG15" i="1"/>
  <c r="AG29" i="1"/>
  <c r="AF31" i="1"/>
  <c r="AJ31" i="1" s="1"/>
  <c r="AG31" i="1"/>
  <c r="AF32" i="1"/>
  <c r="AG32" i="1"/>
  <c r="AF28" i="1"/>
  <c r="AF29" i="1"/>
  <c r="AF30" i="1"/>
  <c r="AJ30" i="1" s="1"/>
  <c r="AJ29" i="1" l="1"/>
  <c r="AJ32" i="1"/>
  <c r="AF57" i="1"/>
  <c r="AE51" i="1"/>
  <c r="AG52" i="1"/>
  <c r="AH54" i="1"/>
  <c r="AH56" i="1"/>
  <c r="I38" i="1" l="1"/>
  <c r="I40" i="1"/>
  <c r="I39" i="1"/>
  <c r="I41" i="1" l="1"/>
  <c r="J37" i="1" s="1"/>
  <c r="F40" i="1"/>
  <c r="F39" i="1"/>
  <c r="F38" i="1"/>
  <c r="F37" i="1"/>
  <c r="F36" i="1"/>
  <c r="AA16" i="1"/>
  <c r="Y14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G30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E63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W16" i="1"/>
  <c r="W17" i="1" s="1"/>
  <c r="V16" i="1"/>
  <c r="V17" i="1" s="1"/>
  <c r="U16" i="1"/>
  <c r="U17" i="1" s="1"/>
  <c r="T16" i="1"/>
  <c r="T17" i="1" s="1"/>
  <c r="S16" i="1"/>
  <c r="S17" i="1" s="1"/>
  <c r="R16" i="1"/>
  <c r="R17" i="1" s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6" i="1"/>
  <c r="J17" i="1" s="1"/>
  <c r="I16" i="1"/>
  <c r="I17" i="1" s="1"/>
  <c r="H16" i="1"/>
  <c r="H17" i="1" s="1"/>
  <c r="G16" i="1"/>
  <c r="G17" i="1" s="1"/>
  <c r="F16" i="1"/>
  <c r="F17" i="1" s="1"/>
  <c r="E16" i="1"/>
  <c r="E17" i="1" s="1"/>
  <c r="D21" i="1"/>
  <c r="D20" i="1"/>
  <c r="D19" i="1"/>
  <c r="D18" i="1"/>
  <c r="D16" i="1"/>
  <c r="C21" i="1"/>
  <c r="C20" i="1"/>
  <c r="C19" i="1"/>
  <c r="C18" i="1"/>
  <c r="C17" i="1"/>
  <c r="D17" i="1" l="1"/>
  <c r="B3" i="1"/>
  <c r="B5" i="1" s="1"/>
  <c r="AJ16" i="1"/>
  <c r="AJ24" i="1"/>
  <c r="AJ18" i="1"/>
  <c r="AJ26" i="1"/>
  <c r="AJ22" i="1"/>
  <c r="AJ23" i="1"/>
  <c r="AJ27" i="1"/>
  <c r="AJ28" i="1"/>
  <c r="K37" i="1"/>
  <c r="AJ21" i="1"/>
  <c r="K39" i="1"/>
  <c r="AJ19" i="1"/>
  <c r="J39" i="1"/>
  <c r="AJ20" i="1"/>
  <c r="J38" i="1"/>
  <c r="AI29" i="1"/>
  <c r="AI27" i="1"/>
  <c r="AI28" i="1"/>
  <c r="AI30" i="1"/>
  <c r="AI32" i="1"/>
  <c r="AI31" i="1"/>
  <c r="AJ17" i="1"/>
  <c r="AJ25" i="1"/>
  <c r="J40" i="1"/>
  <c r="AG42" i="1"/>
  <c r="AG41" i="1"/>
  <c r="AG39" i="1"/>
  <c r="AG37" i="1"/>
  <c r="AG38" i="1" s="1"/>
  <c r="AG43" i="1"/>
  <c r="AG40" i="1"/>
  <c r="AL31" i="1" l="1"/>
  <c r="AL30" i="1"/>
  <c r="AL29" i="1"/>
  <c r="AL28" i="1"/>
  <c r="J41" i="1"/>
  <c r="K41" i="1"/>
  <c r="AL32" i="1"/>
  <c r="AG44" i="1"/>
</calcChain>
</file>

<file path=xl/sharedStrings.xml><?xml version="1.0" encoding="utf-8"?>
<sst xmlns="http://schemas.openxmlformats.org/spreadsheetml/2006/main" count="197" uniqueCount="99">
  <si>
    <t>LOG E</t>
  </si>
  <si>
    <t>Albuen</t>
  </si>
  <si>
    <t>Upper sill is above outcrop</t>
  </si>
  <si>
    <t>thickest sill splits after 1 m</t>
  </si>
  <si>
    <t>Top of outcrop</t>
  </si>
  <si>
    <t>Base of outcrop</t>
  </si>
  <si>
    <t>Sorted measurements</t>
  </si>
  <si>
    <t>Ratio of intrusions in outcrop</t>
  </si>
  <si>
    <t>X (From LOG1</t>
  </si>
  <si>
    <t>Only vertical ones from below outcrop, not sloping connected to sills</t>
  </si>
  <si>
    <t>Total horizontal outcrop W (m)</t>
  </si>
  <si>
    <t>Max W observed</t>
  </si>
  <si>
    <t>Average w observed</t>
  </si>
  <si>
    <t>Median w observed</t>
  </si>
  <si>
    <t>Min w observed</t>
  </si>
  <si>
    <t>Number of sills</t>
  </si>
  <si>
    <t>X from edge of outcrop</t>
  </si>
  <si>
    <t>COUNT</t>
  </si>
  <si>
    <t>max</t>
  </si>
  <si>
    <t>avg</t>
  </si>
  <si>
    <t>min</t>
  </si>
  <si>
    <t>median</t>
  </si>
  <si>
    <t>DYKES</t>
  </si>
  <si>
    <t xml:space="preserve">Sum z in groups </t>
  </si>
  <si>
    <t>Thin splays</t>
  </si>
  <si>
    <t>Main sills</t>
  </si>
  <si>
    <t>Coalesced main sills</t>
  </si>
  <si>
    <t>Thinned main</t>
  </si>
  <si>
    <t>Thinned main sills</t>
  </si>
  <si>
    <t>Coalesced</t>
  </si>
  <si>
    <t>Main</t>
  </si>
  <si>
    <t>Total w of dykes</t>
  </si>
  <si>
    <t>Width proportion of wide dykes:</t>
  </si>
  <si>
    <t>Bin</t>
  </si>
  <si>
    <t>More</t>
  </si>
  <si>
    <t>Frequency</t>
  </si>
  <si>
    <t>MAX DISTANCE BEFORE TRANSGRESSION:</t>
  </si>
  <si>
    <t>Trefjord Bjerg Mbr.</t>
  </si>
  <si>
    <t>Skævdal Mbr.</t>
  </si>
  <si>
    <t>Astartekløft Mbr</t>
  </si>
  <si>
    <t>Nathorst Fjeld Mbr.</t>
  </si>
  <si>
    <t>Albuen Mbr.</t>
  </si>
  <si>
    <t>Elis Bjerg Mbr.</t>
  </si>
  <si>
    <t>Max sill length</t>
  </si>
  <si>
    <t>Member</t>
  </si>
  <si>
    <t>Mudstone</t>
  </si>
  <si>
    <t>Heterolithic</t>
  </si>
  <si>
    <t>Homogeneous SST</t>
  </si>
  <si>
    <t>Poorly cemented SST</t>
  </si>
  <si>
    <t>Lepidopteriselv Mbr.</t>
  </si>
  <si>
    <t>count:</t>
  </si>
  <si>
    <t>average</t>
  </si>
  <si>
    <t>Distance to prev</t>
  </si>
  <si>
    <t>sum</t>
  </si>
  <si>
    <t>Lithology</t>
  </si>
  <si>
    <t>Gray value</t>
  </si>
  <si>
    <t>Pixels</t>
  </si>
  <si>
    <t>Percentage</t>
  </si>
  <si>
    <t>Brittle sandstone</t>
  </si>
  <si>
    <t>Poorly cemented sandstone</t>
  </si>
  <si>
    <t>Total</t>
  </si>
  <si>
    <t>&lt;== brightness values of lithology panel from IMGJ</t>
  </si>
  <si>
    <t>All dykes observed in outcrops from below outcrop</t>
  </si>
  <si>
    <t>Width</t>
  </si>
  <si>
    <t>Stats</t>
  </si>
  <si>
    <t>Dyke Width stats:</t>
  </si>
  <si>
    <t>Dyke spacing stats</t>
  </si>
  <si>
    <t>BOX1: Statistics on  all encountered sills, based on data in grey box below (BOX2)</t>
  </si>
  <si>
    <t>BOX2: Thickness of ALL ENCOUNTERED SILLS, from top of outcrop to bottom (m)</t>
  </si>
  <si>
    <t>to indicate main sills</t>
  </si>
  <si>
    <t>BOX3:: Dyke obs and stats</t>
  </si>
  <si>
    <t xml:space="preserve">BOX5: Thickness proportion of sill types </t>
  </si>
  <si>
    <t>BOX5: SILL LENGTH DATA BY STRAT UNIT</t>
  </si>
  <si>
    <t>Degree of vertical inflation:</t>
  </si>
  <si>
    <t>Median thikness of all sills across outcrop</t>
  </si>
  <si>
    <t>Median height of outcrop exposed:</t>
  </si>
  <si>
    <t>Thickness of every sill, measured vertically every 1 km from Log E/6</t>
  </si>
  <si>
    <t>Distance from southernmost point of outcrop</t>
  </si>
  <si>
    <t>Distance from southernmost point on outcrop to LOG E</t>
  </si>
  <si>
    <t>m</t>
  </si>
  <si>
    <t>Comments</t>
  </si>
  <si>
    <t>Measurement location, #</t>
  </si>
  <si>
    <t>Location name</t>
  </si>
  <si>
    <t>Total vertical outcrop thickness (m)</t>
  </si>
  <si>
    <t>Ratio of intrusions to host-rock in section</t>
  </si>
  <si>
    <t>Total thickness of sills at measurement location</t>
  </si>
  <si>
    <t>Average sill thickness at measurement location</t>
  </si>
  <si>
    <t>Median sill thikness at at measurement location</t>
  </si>
  <si>
    <t>Minimum measured sill thicknness at at measurement location</t>
  </si>
  <si>
    <t>Max sill thickness in measurement location</t>
  </si>
  <si>
    <t>BOX4: Dyke width, sorted and classified</t>
  </si>
  <si>
    <t>DR X</t>
  </si>
  <si>
    <t>From asas in image 3A</t>
  </si>
  <si>
    <t>Sill splays thinner than 1 m not confiendlty mapped</t>
  </si>
  <si>
    <t>Thicknesses &gt;5 m highlighted</t>
  </si>
  <si>
    <t>Sills thinner than 1 m not confidentnly mapped</t>
  </si>
  <si>
    <t>and are thus underestimated in this dataset</t>
  </si>
  <si>
    <t>due to poor exposure</t>
  </si>
  <si>
    <t>VARIOUS NUMERICAL OBSERVATIONS ON SILLS AND DYKES IN HURRY INLET, JAMESON LAND. FOR QUESTIONS, CONTACT CHRISTIAN.EIDE@UIB.no. For details see FIG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</si>
</sst>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9" fontId="0" fillId="0" borderId="0" xfId="1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9" fontId="4" fillId="0" borderId="0" xfId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2" borderId="6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7" xfId="0" applyFill="1" applyBorder="1"/>
    <xf numFmtId="0" fontId="2" fillId="2" borderId="6" xfId="0" applyFont="1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1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4" borderId="3" xfId="0" applyFont="1" applyFill="1" applyBorder="1"/>
    <xf numFmtId="0" fontId="0" fillId="4" borderId="4" xfId="0" applyFill="1" applyBorder="1"/>
    <xf numFmtId="0" fontId="1" fillId="0" borderId="4" xfId="0" applyFont="1" applyBorder="1"/>
    <xf numFmtId="0" fontId="1" fillId="0" borderId="6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1" fillId="0" borderId="3" xfId="0" applyFont="1" applyBorder="1"/>
    <xf numFmtId="2" fontId="0" fillId="0" borderId="0" xfId="0" applyNumberFormat="1" applyBorder="1"/>
    <xf numFmtId="164" fontId="0" fillId="0" borderId="0" xfId="0" applyNumberFormat="1" applyBorder="1"/>
    <xf numFmtId="2" fontId="0" fillId="0" borderId="1" xfId="0" applyNumberFormat="1" applyBorder="1"/>
    <xf numFmtId="1" fontId="1" fillId="0" borderId="0" xfId="0" applyNumberFormat="1" applyFont="1" applyBorder="1"/>
    <xf numFmtId="0" fontId="0" fillId="0" borderId="6" xfId="0" applyFont="1" applyBorder="1"/>
    <xf numFmtId="9" fontId="0" fillId="0" borderId="0" xfId="1" applyFont="1" applyBorder="1"/>
    <xf numFmtId="0" fontId="3" fillId="0" borderId="0" xfId="0" applyFont="1"/>
    <xf numFmtId="0" fontId="5" fillId="2" borderId="6" xfId="0" applyFont="1" applyFill="1" applyBorder="1"/>
    <xf numFmtId="0" fontId="5" fillId="2" borderId="0" xfId="0" applyFont="1" applyFill="1"/>
  </cellXfs>
  <cellStyles count="2">
    <cellStyle name="Normal" xfId="0" builtinId="0"/>
    <cellStyle name="Percent" xfId="1" builtinId="5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37929"/>
      <color rgb="FFBF9B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'Obs and stats'!$A$16</c:f>
              <c:strCache>
                <c:ptCount val="1"/>
                <c:pt idx="0">
                  <c:v>Total thickness of sills at measurement location</c:v>
                </c:pt>
              </c:strCache>
            </c:strRef>
          </c:tx>
          <c:invertIfNegative val="0"/>
          <c:val>
            <c:numRef>
              <c:f>'Obs and stats'!$C$16:$W$16</c:f>
              <c:numCache>
                <c:formatCode>General</c:formatCode>
                <c:ptCount val="21"/>
                <c:pt idx="0">
                  <c:v>12.193</c:v>
                </c:pt>
                <c:pt idx="1">
                  <c:v>16.702000000000002</c:v>
                </c:pt>
                <c:pt idx="2">
                  <c:v>15.804</c:v>
                </c:pt>
                <c:pt idx="3">
                  <c:v>10.510999999999999</c:v>
                </c:pt>
                <c:pt idx="4">
                  <c:v>19.701000000000001</c:v>
                </c:pt>
                <c:pt idx="5">
                  <c:v>3.7610000000000001</c:v>
                </c:pt>
                <c:pt idx="6">
                  <c:v>23.750999999999998</c:v>
                </c:pt>
                <c:pt idx="7">
                  <c:v>23.36</c:v>
                </c:pt>
                <c:pt idx="8">
                  <c:v>19.378</c:v>
                </c:pt>
                <c:pt idx="9">
                  <c:v>20.905999999999999</c:v>
                </c:pt>
                <c:pt idx="10">
                  <c:v>18.551000000000002</c:v>
                </c:pt>
                <c:pt idx="11">
                  <c:v>10.122999999999999</c:v>
                </c:pt>
                <c:pt idx="12">
                  <c:v>7.9560000000000004</c:v>
                </c:pt>
                <c:pt idx="13">
                  <c:v>29.186</c:v>
                </c:pt>
                <c:pt idx="14">
                  <c:v>20.047000000000001</c:v>
                </c:pt>
                <c:pt idx="15">
                  <c:v>20.613</c:v>
                </c:pt>
                <c:pt idx="16">
                  <c:v>19.986000000000001</c:v>
                </c:pt>
                <c:pt idx="17">
                  <c:v>23.217999999999996</c:v>
                </c:pt>
                <c:pt idx="18">
                  <c:v>23.081</c:v>
                </c:pt>
                <c:pt idx="19">
                  <c:v>19.783999999999999</c:v>
                </c:pt>
                <c:pt idx="2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5-4328-8AEA-DC31F870D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34304"/>
        <c:axId val="117236480"/>
      </c:barChart>
      <c:catAx>
        <c:axId val="11723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Measurement</a:t>
                </a:r>
                <a:r>
                  <a:rPr lang="nb-NO" baseline="0"/>
                  <a:t>  point (km from S edge)</a:t>
                </a:r>
                <a:endParaRPr lang="nb-NO"/>
              </a:p>
            </c:rich>
          </c:tx>
          <c:overlay val="0"/>
        </c:title>
        <c:majorTickMark val="out"/>
        <c:minorTickMark val="none"/>
        <c:tickLblPos val="nextTo"/>
        <c:crossAx val="117236480"/>
        <c:crosses val="autoZero"/>
        <c:auto val="1"/>
        <c:lblAlgn val="ctr"/>
        <c:lblOffset val="100"/>
        <c:noMultiLvlLbl val="0"/>
      </c:catAx>
      <c:valAx>
        <c:axId val="11723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Total sill thickness (m(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23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'Sill thickness histo'!$A$2:$A$42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cat>
          <c:val>
            <c:numRef>
              <c:f>'Sill thickness histo'!$B$2:$B$42</c:f>
              <c:numCache>
                <c:formatCode>General</c:formatCode>
                <c:ptCount val="4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14</c:v>
                </c:pt>
                <c:pt idx="4">
                  <c:v>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E-4498-903E-06E18E7E2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4"/>
        <c:axId val="140178560"/>
        <c:axId val="140180480"/>
      </c:barChart>
      <c:catAx>
        <c:axId val="14017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Thickness of sills (m)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40180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0180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Number of observations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1785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'Dyke width histo'!$A$2:$A$22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cat>
          <c:val>
            <c:numRef>
              <c:f>'Dyke width histo'!$B$2:$B$22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E-4B5E-B39B-C043015A8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0222464"/>
        <c:axId val="140224384"/>
      </c:barChart>
      <c:catAx>
        <c:axId val="14022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224384"/>
        <c:crosses val="autoZero"/>
        <c:auto val="1"/>
        <c:lblAlgn val="ctr"/>
        <c:lblOffset val="100"/>
        <c:noMultiLvlLbl val="0"/>
      </c:catAx>
      <c:valAx>
        <c:axId val="140224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22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Total </a:t>
            </a:r>
            <a:r>
              <a:rPr lang="nb-NO" baseline="0"/>
              <a:t>thickness of sills witdh of dykes</a:t>
            </a:r>
            <a:endParaRPr lang="nb-NO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8575" cmpd="sng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'Obs and stats'!$B$14:$AD$14</c:f>
              <c:numCache>
                <c:formatCode>General</c:formatCode>
                <c:ptCount val="29"/>
                <c:pt idx="0">
                  <c:v>207</c:v>
                </c:pt>
                <c:pt idx="1">
                  <c:v>1207</c:v>
                </c:pt>
                <c:pt idx="2">
                  <c:v>2207</c:v>
                </c:pt>
                <c:pt idx="3">
                  <c:v>3207</c:v>
                </c:pt>
                <c:pt idx="4">
                  <c:v>4207</c:v>
                </c:pt>
                <c:pt idx="5">
                  <c:v>5207</c:v>
                </c:pt>
                <c:pt idx="6">
                  <c:v>6207</c:v>
                </c:pt>
                <c:pt idx="7">
                  <c:v>7207</c:v>
                </c:pt>
                <c:pt idx="8">
                  <c:v>8207</c:v>
                </c:pt>
                <c:pt idx="9">
                  <c:v>9207</c:v>
                </c:pt>
                <c:pt idx="10">
                  <c:v>10207</c:v>
                </c:pt>
                <c:pt idx="11">
                  <c:v>11207</c:v>
                </c:pt>
                <c:pt idx="12">
                  <c:v>12207</c:v>
                </c:pt>
                <c:pt idx="13">
                  <c:v>13207</c:v>
                </c:pt>
                <c:pt idx="14">
                  <c:v>14207</c:v>
                </c:pt>
                <c:pt idx="15">
                  <c:v>15207</c:v>
                </c:pt>
                <c:pt idx="16">
                  <c:v>16207</c:v>
                </c:pt>
                <c:pt idx="17">
                  <c:v>17095</c:v>
                </c:pt>
                <c:pt idx="18">
                  <c:v>18207</c:v>
                </c:pt>
                <c:pt idx="19">
                  <c:v>19207</c:v>
                </c:pt>
                <c:pt idx="20">
                  <c:v>20207</c:v>
                </c:pt>
                <c:pt idx="21">
                  <c:v>21207</c:v>
                </c:pt>
                <c:pt idx="22">
                  <c:v>22207</c:v>
                </c:pt>
                <c:pt idx="23">
                  <c:v>23207</c:v>
                </c:pt>
                <c:pt idx="24">
                  <c:v>25000</c:v>
                </c:pt>
                <c:pt idx="25">
                  <c:v>26654</c:v>
                </c:pt>
                <c:pt idx="26">
                  <c:v>27500</c:v>
                </c:pt>
                <c:pt idx="27">
                  <c:v>32000</c:v>
                </c:pt>
              </c:numCache>
            </c:numRef>
          </c:xVal>
          <c:yVal>
            <c:numRef>
              <c:f>'Obs and stats'!$B$16:$AD$16</c:f>
              <c:numCache>
                <c:formatCode>General</c:formatCode>
                <c:ptCount val="29"/>
                <c:pt idx="0">
                  <c:v>0</c:v>
                </c:pt>
                <c:pt idx="1">
                  <c:v>12.193</c:v>
                </c:pt>
                <c:pt idx="2">
                  <c:v>16.702000000000002</c:v>
                </c:pt>
                <c:pt idx="3">
                  <c:v>15.804</c:v>
                </c:pt>
                <c:pt idx="4">
                  <c:v>10.510999999999999</c:v>
                </c:pt>
                <c:pt idx="5">
                  <c:v>19.701000000000001</c:v>
                </c:pt>
                <c:pt idx="6">
                  <c:v>3.7610000000000001</c:v>
                </c:pt>
                <c:pt idx="7">
                  <c:v>23.750999999999998</c:v>
                </c:pt>
                <c:pt idx="8">
                  <c:v>23.36</c:v>
                </c:pt>
                <c:pt idx="9">
                  <c:v>19.378</c:v>
                </c:pt>
                <c:pt idx="10">
                  <c:v>20.905999999999999</c:v>
                </c:pt>
                <c:pt idx="11">
                  <c:v>18.551000000000002</c:v>
                </c:pt>
                <c:pt idx="12">
                  <c:v>10.122999999999999</c:v>
                </c:pt>
                <c:pt idx="13">
                  <c:v>7.9560000000000004</c:v>
                </c:pt>
                <c:pt idx="14">
                  <c:v>29.186</c:v>
                </c:pt>
                <c:pt idx="15">
                  <c:v>20.047000000000001</c:v>
                </c:pt>
                <c:pt idx="16">
                  <c:v>20.613</c:v>
                </c:pt>
                <c:pt idx="17">
                  <c:v>19.986000000000001</c:v>
                </c:pt>
                <c:pt idx="18">
                  <c:v>23.217999999999996</c:v>
                </c:pt>
                <c:pt idx="19">
                  <c:v>23.081</c:v>
                </c:pt>
                <c:pt idx="20">
                  <c:v>19.783999999999999</c:v>
                </c:pt>
                <c:pt idx="21">
                  <c:v>8.9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4.4580000000000002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80-46E1-86FF-05030A605FE4}"/>
            </c:ext>
          </c:extLst>
        </c:ser>
        <c:ser>
          <c:idx val="0"/>
          <c:order val="1"/>
          <c:tx>
            <c:v>Dykes</c:v>
          </c:tx>
          <c:spPr>
            <a:ln>
              <a:noFill/>
            </a:ln>
          </c:spPr>
          <c:marker>
            <c:symbol val="x"/>
            <c:size val="8"/>
            <c:spPr>
              <a:noFill/>
              <a:ln w="25400">
                <a:solidFill>
                  <a:srgbClr val="FF0000"/>
                </a:solidFill>
              </a:ln>
            </c:spPr>
          </c:marker>
          <c:xVal>
            <c:numRef>
              <c:f>'Obs and stats'!$AF$15:$AF$32</c:f>
              <c:numCache>
                <c:formatCode>General</c:formatCode>
                <c:ptCount val="18"/>
                <c:pt idx="0">
                  <c:v>1996</c:v>
                </c:pt>
                <c:pt idx="1">
                  <c:v>3943</c:v>
                </c:pt>
                <c:pt idx="2">
                  <c:v>4115.6639999999998</c:v>
                </c:pt>
                <c:pt idx="3">
                  <c:v>5115.527</c:v>
                </c:pt>
                <c:pt idx="4">
                  <c:v>7137</c:v>
                </c:pt>
                <c:pt idx="5">
                  <c:v>7675.7430000000004</c:v>
                </c:pt>
                <c:pt idx="6">
                  <c:v>9433.3549999999996</c:v>
                </c:pt>
                <c:pt idx="7">
                  <c:v>11609</c:v>
                </c:pt>
                <c:pt idx="8">
                  <c:v>13741</c:v>
                </c:pt>
                <c:pt idx="9">
                  <c:v>14085.210999999999</c:v>
                </c:pt>
                <c:pt idx="10">
                  <c:v>14633.509</c:v>
                </c:pt>
                <c:pt idx="11">
                  <c:v>14946</c:v>
                </c:pt>
                <c:pt idx="12">
                  <c:v>15346</c:v>
                </c:pt>
                <c:pt idx="13">
                  <c:v>20032.645</c:v>
                </c:pt>
                <c:pt idx="14">
                  <c:v>24514.062000000002</c:v>
                </c:pt>
                <c:pt idx="15">
                  <c:v>25050</c:v>
                </c:pt>
                <c:pt idx="16">
                  <c:v>26473</c:v>
                </c:pt>
                <c:pt idx="17">
                  <c:v>30645</c:v>
                </c:pt>
              </c:numCache>
            </c:numRef>
          </c:xVal>
          <c:yVal>
            <c:numRef>
              <c:f>'Obs and stats'!$AG$15:$AG$32</c:f>
              <c:numCache>
                <c:formatCode>0.00</c:formatCode>
                <c:ptCount val="18"/>
                <c:pt idx="0">
                  <c:v>9.5470000000004802</c:v>
                </c:pt>
                <c:pt idx="1">
                  <c:v>2.9980000000014115</c:v>
                </c:pt>
                <c:pt idx="2">
                  <c:v>1.5070999999988999</c:v>
                </c:pt>
                <c:pt idx="3">
                  <c:v>1.9809999999997672</c:v>
                </c:pt>
                <c:pt idx="4">
                  <c:v>1.1379999999990105</c:v>
                </c:pt>
                <c:pt idx="5">
                  <c:v>1.8469999999997526</c:v>
                </c:pt>
                <c:pt idx="6">
                  <c:v>4.4380000000001019</c:v>
                </c:pt>
                <c:pt idx="7">
                  <c:v>3.180000000000291</c:v>
                </c:pt>
                <c:pt idx="8">
                  <c:v>1.9059999999999491</c:v>
                </c:pt>
                <c:pt idx="9">
                  <c:v>1.5460000000002765</c:v>
                </c:pt>
                <c:pt idx="10">
                  <c:v>3.6799999999998363</c:v>
                </c:pt>
                <c:pt idx="11">
                  <c:v>2.5526999999999589</c:v>
                </c:pt>
                <c:pt idx="12">
                  <c:v>3.0778999999999996</c:v>
                </c:pt>
                <c:pt idx="13">
                  <c:v>1.4349999999999454</c:v>
                </c:pt>
                <c:pt idx="14">
                  <c:v>9.0700000000006185</c:v>
                </c:pt>
                <c:pt idx="15">
                  <c:v>5.1999999999998181</c:v>
                </c:pt>
                <c:pt idx="16">
                  <c:v>1.1100000000005821</c:v>
                </c:pt>
                <c:pt idx="17">
                  <c:v>2.0429999999996653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80-46E1-86FF-05030A605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29504"/>
        <c:axId val="131436544"/>
      </c:scatterChart>
      <c:valAx>
        <c:axId val="131429504"/>
        <c:scaling>
          <c:orientation val="minMax"/>
          <c:max val="32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Distance</a:t>
                </a:r>
                <a:r>
                  <a:rPr lang="nb-NO" baseline="0"/>
                  <a:t> (</a:t>
                </a:r>
                <a:r>
                  <a:rPr lang="nb-NO"/>
                  <a:t>km)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131436544"/>
        <c:crosses val="autoZero"/>
        <c:crossBetween val="midCat"/>
        <c:minorUnit val="1000"/>
        <c:dispUnits>
          <c:builtInUnit val="thousands"/>
        </c:dispUnits>
      </c:valAx>
      <c:valAx>
        <c:axId val="131436544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baseline="0"/>
                  <a:t>Thickness of sills (m); width of dyke (m)</a:t>
                </a:r>
                <a:endParaRPr lang="nb-N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429504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Total </a:t>
            </a:r>
            <a:r>
              <a:rPr lang="nb-NO" baseline="0"/>
              <a:t>thickness of sills along outcrop</a:t>
            </a:r>
            <a:endParaRPr lang="nb-N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tx1"/>
            </a:solidFill>
            <a:ln w="28575" cmpd="sng">
              <a:solidFill>
                <a:schemeClr val="tx1"/>
              </a:solidFill>
            </a:ln>
          </c:spPr>
          <c:invertIfNegative val="0"/>
          <c:cat>
            <c:numRef>
              <c:f>'Obs and stats'!$B$14:$AA$14</c:f>
              <c:numCache>
                <c:formatCode>General</c:formatCode>
                <c:ptCount val="26"/>
                <c:pt idx="0">
                  <c:v>207</c:v>
                </c:pt>
                <c:pt idx="1">
                  <c:v>1207</c:v>
                </c:pt>
                <c:pt idx="2">
                  <c:v>2207</c:v>
                </c:pt>
                <c:pt idx="3">
                  <c:v>3207</c:v>
                </c:pt>
                <c:pt idx="4">
                  <c:v>4207</c:v>
                </c:pt>
                <c:pt idx="5">
                  <c:v>5207</c:v>
                </c:pt>
                <c:pt idx="6">
                  <c:v>6207</c:v>
                </c:pt>
                <c:pt idx="7">
                  <c:v>7207</c:v>
                </c:pt>
                <c:pt idx="8">
                  <c:v>8207</c:v>
                </c:pt>
                <c:pt idx="9">
                  <c:v>9207</c:v>
                </c:pt>
                <c:pt idx="10">
                  <c:v>10207</c:v>
                </c:pt>
                <c:pt idx="11">
                  <c:v>11207</c:v>
                </c:pt>
                <c:pt idx="12">
                  <c:v>12207</c:v>
                </c:pt>
                <c:pt idx="13">
                  <c:v>13207</c:v>
                </c:pt>
                <c:pt idx="14">
                  <c:v>14207</c:v>
                </c:pt>
                <c:pt idx="15">
                  <c:v>15207</c:v>
                </c:pt>
                <c:pt idx="16">
                  <c:v>16207</c:v>
                </c:pt>
                <c:pt idx="17">
                  <c:v>17095</c:v>
                </c:pt>
                <c:pt idx="18">
                  <c:v>18207</c:v>
                </c:pt>
                <c:pt idx="19">
                  <c:v>19207</c:v>
                </c:pt>
                <c:pt idx="20">
                  <c:v>20207</c:v>
                </c:pt>
                <c:pt idx="21">
                  <c:v>21207</c:v>
                </c:pt>
                <c:pt idx="22">
                  <c:v>22207</c:v>
                </c:pt>
                <c:pt idx="23">
                  <c:v>23207</c:v>
                </c:pt>
                <c:pt idx="24">
                  <c:v>25000</c:v>
                </c:pt>
                <c:pt idx="25">
                  <c:v>26654</c:v>
                </c:pt>
              </c:numCache>
            </c:numRef>
          </c:cat>
          <c:val>
            <c:numRef>
              <c:f>'Obs and stats'!$B$16:$AA$16</c:f>
              <c:numCache>
                <c:formatCode>General</c:formatCode>
                <c:ptCount val="26"/>
                <c:pt idx="0">
                  <c:v>0</c:v>
                </c:pt>
                <c:pt idx="1">
                  <c:v>12.193</c:v>
                </c:pt>
                <c:pt idx="2">
                  <c:v>16.702000000000002</c:v>
                </c:pt>
                <c:pt idx="3">
                  <c:v>15.804</c:v>
                </c:pt>
                <c:pt idx="4">
                  <c:v>10.510999999999999</c:v>
                </c:pt>
                <c:pt idx="5">
                  <c:v>19.701000000000001</c:v>
                </c:pt>
                <c:pt idx="6">
                  <c:v>3.7610000000000001</c:v>
                </c:pt>
                <c:pt idx="7">
                  <c:v>23.750999999999998</c:v>
                </c:pt>
                <c:pt idx="8">
                  <c:v>23.36</c:v>
                </c:pt>
                <c:pt idx="9">
                  <c:v>19.378</c:v>
                </c:pt>
                <c:pt idx="10">
                  <c:v>20.905999999999999</c:v>
                </c:pt>
                <c:pt idx="11">
                  <c:v>18.551000000000002</c:v>
                </c:pt>
                <c:pt idx="12">
                  <c:v>10.122999999999999</c:v>
                </c:pt>
                <c:pt idx="13">
                  <c:v>7.9560000000000004</c:v>
                </c:pt>
                <c:pt idx="14">
                  <c:v>29.186</c:v>
                </c:pt>
                <c:pt idx="15">
                  <c:v>20.047000000000001</c:v>
                </c:pt>
                <c:pt idx="16">
                  <c:v>20.613</c:v>
                </c:pt>
                <c:pt idx="17">
                  <c:v>19.986000000000001</c:v>
                </c:pt>
                <c:pt idx="18">
                  <c:v>23.217999999999996</c:v>
                </c:pt>
                <c:pt idx="19">
                  <c:v>23.081</c:v>
                </c:pt>
                <c:pt idx="20">
                  <c:v>19.783999999999999</c:v>
                </c:pt>
                <c:pt idx="21">
                  <c:v>8.9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4.4580000000000002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0-422D-83AA-564B3248C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22"/>
        <c:axId val="131448832"/>
        <c:axId val="131450752"/>
      </c:barChart>
      <c:catAx>
        <c:axId val="13144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Distance, m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131450752"/>
        <c:crosses val="autoZero"/>
        <c:auto val="1"/>
        <c:lblAlgn val="ctr"/>
        <c:lblOffset val="100"/>
        <c:tickMarkSkip val="1000"/>
        <c:noMultiLvlLbl val="0"/>
      </c:catAx>
      <c:valAx>
        <c:axId val="13145075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Total sill thickness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448832"/>
        <c:crosses val="autoZero"/>
        <c:crossBetween val="between"/>
        <c:majorUnit val="5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Volumetric</a:t>
            </a:r>
            <a:r>
              <a:rPr lang="nb-NO" baseline="0"/>
              <a:t> proportion of sill types</a:t>
            </a:r>
            <a:endParaRPr lang="nb-NO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25-453B-AB8E-FCF5F9DD6260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25-453B-AB8E-FCF5F9DD6260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F25-453B-AB8E-FCF5F9DD6260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25-453B-AB8E-FCF5F9DD6260}"/>
              </c:ext>
            </c:extLst>
          </c:dPt>
          <c:cat>
            <c:strRef>
              <c:f>'Obs and stats'!$H$37:$H$40</c:f>
              <c:strCache>
                <c:ptCount val="4"/>
                <c:pt idx="0">
                  <c:v>Thin splays</c:v>
                </c:pt>
                <c:pt idx="1">
                  <c:v>Thinned main sills</c:v>
                </c:pt>
                <c:pt idx="2">
                  <c:v>Main sills</c:v>
                </c:pt>
                <c:pt idx="3">
                  <c:v>Coalesced main sills</c:v>
                </c:pt>
              </c:strCache>
            </c:strRef>
          </c:cat>
          <c:val>
            <c:numRef>
              <c:f>'Obs and stats'!$I$37:$I$40</c:f>
              <c:numCache>
                <c:formatCode>General</c:formatCode>
                <c:ptCount val="4"/>
                <c:pt idx="0">
                  <c:v>53.107000000000006</c:v>
                </c:pt>
                <c:pt idx="1">
                  <c:v>13.221</c:v>
                </c:pt>
                <c:pt idx="2">
                  <c:v>266.52</c:v>
                </c:pt>
                <c:pt idx="3">
                  <c:v>44.182000000000002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25-453B-AB8E-FCF5F9DD6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Observed width of dykes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'Dyke width histo'!$A$2:$A$22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cat>
          <c:val>
            <c:numRef>
              <c:f>'Dyke width histo'!$B$2:$B$22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6-4119-AC7C-4EB61781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4"/>
        <c:axId val="139903360"/>
        <c:axId val="139905280"/>
      </c:barChart>
      <c:catAx>
        <c:axId val="13990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nb-NO" sz="1100"/>
                  <a:t>Width of dykes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905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905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nb-NO" sz="1100"/>
                  <a:t>Number of observations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9033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Observed thickness of sills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'Sill thickness histo'!$A$2:$A$42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cat>
          <c:val>
            <c:numRef>
              <c:f>'Sill thickness histo'!$B$2:$B$42</c:f>
              <c:numCache>
                <c:formatCode>General</c:formatCode>
                <c:ptCount val="4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14</c:v>
                </c:pt>
                <c:pt idx="4">
                  <c:v>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0-4642-A11E-492F7AA89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4"/>
        <c:axId val="139926144"/>
        <c:axId val="139936512"/>
      </c:barChart>
      <c:catAx>
        <c:axId val="13992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nb-NO" sz="1100"/>
                  <a:t>Thickness of sills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936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936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nb-NO" sz="1100"/>
                  <a:t>Number of observations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92614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'Obs and stats'!$AF$50</c:f>
              <c:strCache>
                <c:ptCount val="1"/>
                <c:pt idx="0">
                  <c:v>Heterolithic</c:v>
                </c:pt>
              </c:strCache>
            </c:strRef>
          </c:tx>
          <c:spPr>
            <a:solidFill>
              <a:srgbClr val="BF9B65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'Obs and stats'!$AC$51:$AC$57</c:f>
              <c:strCache>
                <c:ptCount val="7"/>
                <c:pt idx="0">
                  <c:v>Trefjord Bjerg Mbr.</c:v>
                </c:pt>
                <c:pt idx="1">
                  <c:v>Skævdal Mbr.</c:v>
                </c:pt>
                <c:pt idx="2">
                  <c:v>Lepidopteriselv Mbr.</c:v>
                </c:pt>
                <c:pt idx="3">
                  <c:v>Nathorst Fjeld Mbr.</c:v>
                </c:pt>
                <c:pt idx="4">
                  <c:v>Astartekløft Mbr</c:v>
                </c:pt>
                <c:pt idx="5">
                  <c:v>Albuen Mbr.</c:v>
                </c:pt>
                <c:pt idx="6">
                  <c:v>Elis Bjerg Mbr.</c:v>
                </c:pt>
              </c:strCache>
            </c:strRef>
          </c:cat>
          <c:val>
            <c:numRef>
              <c:f>'Obs and stats'!$AF$51:$AF$57</c:f>
              <c:numCache>
                <c:formatCode>General</c:formatCode>
                <c:ptCount val="7"/>
                <c:pt idx="4">
                  <c:v>0.85</c:v>
                </c:pt>
                <c:pt idx="6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F-43B7-AA75-45BDC75C3F57}"/>
            </c:ext>
          </c:extLst>
        </c:ser>
        <c:ser>
          <c:idx val="1"/>
          <c:order val="1"/>
          <c:tx>
            <c:strRef>
              <c:f>'Obs and stats'!$AE$50</c:f>
              <c:strCache>
                <c:ptCount val="1"/>
                <c:pt idx="0">
                  <c:v>Homogeneous SST</c:v>
                </c:pt>
              </c:strCache>
            </c:strRef>
          </c:tx>
          <c:spPr>
            <a:solidFill>
              <a:srgbClr val="E37929"/>
            </a:solidFill>
            <a:ln w="15875">
              <a:solidFill>
                <a:schemeClr val="tx1"/>
              </a:solidFill>
            </a:ln>
          </c:spPr>
          <c:invertIfNegative val="0"/>
          <c:cat>
            <c:strRef>
              <c:f>'Obs and stats'!$AC$51:$AC$57</c:f>
              <c:strCache>
                <c:ptCount val="7"/>
                <c:pt idx="0">
                  <c:v>Trefjord Bjerg Mbr.</c:v>
                </c:pt>
                <c:pt idx="1">
                  <c:v>Skævdal Mbr.</c:v>
                </c:pt>
                <c:pt idx="2">
                  <c:v>Lepidopteriselv Mbr.</c:v>
                </c:pt>
                <c:pt idx="3">
                  <c:v>Nathorst Fjeld Mbr.</c:v>
                </c:pt>
                <c:pt idx="4">
                  <c:v>Astartekløft Mbr</c:v>
                </c:pt>
                <c:pt idx="5">
                  <c:v>Albuen Mbr.</c:v>
                </c:pt>
                <c:pt idx="6">
                  <c:v>Elis Bjerg Mbr.</c:v>
                </c:pt>
              </c:strCache>
            </c:strRef>
          </c:cat>
          <c:val>
            <c:numRef>
              <c:f>'Obs and stats'!$AE$51:$AE$57</c:f>
              <c:numCache>
                <c:formatCode>General</c:formatCode>
                <c:ptCount val="7"/>
                <c:pt idx="0">
                  <c:v>0.23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BF-43B7-AA75-45BDC75C3F57}"/>
            </c:ext>
          </c:extLst>
        </c:ser>
        <c:ser>
          <c:idx val="2"/>
          <c:order val="2"/>
          <c:tx>
            <c:strRef>
              <c:f>'Obs and stats'!$AG$50</c:f>
              <c:strCache>
                <c:ptCount val="1"/>
                <c:pt idx="0">
                  <c:v>Poorly cemented SST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rgbClr val="E37929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'Obs and stats'!$AC$51:$AC$57</c:f>
              <c:strCache>
                <c:ptCount val="7"/>
                <c:pt idx="0">
                  <c:v>Trefjord Bjerg Mbr.</c:v>
                </c:pt>
                <c:pt idx="1">
                  <c:v>Skævdal Mbr.</c:v>
                </c:pt>
                <c:pt idx="2">
                  <c:v>Lepidopteriselv Mbr.</c:v>
                </c:pt>
                <c:pt idx="3">
                  <c:v>Nathorst Fjeld Mbr.</c:v>
                </c:pt>
                <c:pt idx="4">
                  <c:v>Astartekløft Mbr</c:v>
                </c:pt>
                <c:pt idx="5">
                  <c:v>Albuen Mbr.</c:v>
                </c:pt>
                <c:pt idx="6">
                  <c:v>Elis Bjerg Mbr.</c:v>
                </c:pt>
              </c:strCache>
            </c:strRef>
          </c:cat>
          <c:val>
            <c:numRef>
              <c:f>'Obs and stats'!$AG$51:$AG$57</c:f>
              <c:numCache>
                <c:formatCode>General</c:formatCode>
                <c:ptCount val="7"/>
                <c:pt idx="1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BF-43B7-AA75-45BDC75C3F57}"/>
            </c:ext>
          </c:extLst>
        </c:ser>
        <c:ser>
          <c:idx val="3"/>
          <c:order val="3"/>
          <c:tx>
            <c:strRef>
              <c:f>'Obs and stats'!$AH$50</c:f>
              <c:strCache>
                <c:ptCount val="1"/>
                <c:pt idx="0">
                  <c:v>Mudstone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'Obs and stats'!$AC$51:$AC$57</c:f>
              <c:strCache>
                <c:ptCount val="7"/>
                <c:pt idx="0">
                  <c:v>Trefjord Bjerg Mbr.</c:v>
                </c:pt>
                <c:pt idx="1">
                  <c:v>Skævdal Mbr.</c:v>
                </c:pt>
                <c:pt idx="2">
                  <c:v>Lepidopteriselv Mbr.</c:v>
                </c:pt>
                <c:pt idx="3">
                  <c:v>Nathorst Fjeld Mbr.</c:v>
                </c:pt>
                <c:pt idx="4">
                  <c:v>Astartekløft Mbr</c:v>
                </c:pt>
                <c:pt idx="5">
                  <c:v>Albuen Mbr.</c:v>
                </c:pt>
                <c:pt idx="6">
                  <c:v>Elis Bjerg Mbr.</c:v>
                </c:pt>
              </c:strCache>
            </c:strRef>
          </c:cat>
          <c:val>
            <c:numRef>
              <c:f>'Obs and stats'!$AH$51:$AH$57</c:f>
              <c:numCache>
                <c:formatCode>General</c:formatCode>
                <c:ptCount val="7"/>
                <c:pt idx="3">
                  <c:v>2.9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BF-43B7-AA75-45BDC75C3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39980160"/>
        <c:axId val="139990144"/>
      </c:barChart>
      <c:catAx>
        <c:axId val="139980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nb-NO"/>
          </a:p>
        </c:txPr>
        <c:crossAx val="139990144"/>
        <c:crosses val="autoZero"/>
        <c:auto val="1"/>
        <c:lblAlgn val="ctr"/>
        <c:lblOffset val="100"/>
        <c:noMultiLvlLbl val="0"/>
      </c:catAx>
      <c:valAx>
        <c:axId val="13999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Maximum length of sills in member (km)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980160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Dyke width along outcrop</a:t>
            </a:r>
          </a:p>
          <a:p>
            <a:pPr>
              <a:defRPr/>
            </a:pPr>
            <a:endParaRPr lang="nb-NO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'Obs and stats'!$AF$15:$AF$32</c:f>
              <c:numCache>
                <c:formatCode>General</c:formatCode>
                <c:ptCount val="18"/>
                <c:pt idx="0">
                  <c:v>1996</c:v>
                </c:pt>
                <c:pt idx="1">
                  <c:v>3943</c:v>
                </c:pt>
                <c:pt idx="2">
                  <c:v>4115.6639999999998</c:v>
                </c:pt>
                <c:pt idx="3">
                  <c:v>5115.527</c:v>
                </c:pt>
                <c:pt idx="4">
                  <c:v>7137</c:v>
                </c:pt>
                <c:pt idx="5">
                  <c:v>7675.7430000000004</c:v>
                </c:pt>
                <c:pt idx="6">
                  <c:v>9433.3549999999996</c:v>
                </c:pt>
                <c:pt idx="7">
                  <c:v>11609</c:v>
                </c:pt>
                <c:pt idx="8">
                  <c:v>13741</c:v>
                </c:pt>
                <c:pt idx="9">
                  <c:v>14085.210999999999</c:v>
                </c:pt>
                <c:pt idx="10">
                  <c:v>14633.509</c:v>
                </c:pt>
                <c:pt idx="11">
                  <c:v>14946</c:v>
                </c:pt>
                <c:pt idx="12">
                  <c:v>15346</c:v>
                </c:pt>
                <c:pt idx="13">
                  <c:v>20032.645</c:v>
                </c:pt>
                <c:pt idx="14">
                  <c:v>24514.062000000002</c:v>
                </c:pt>
                <c:pt idx="15">
                  <c:v>25050</c:v>
                </c:pt>
                <c:pt idx="16">
                  <c:v>26473</c:v>
                </c:pt>
                <c:pt idx="17">
                  <c:v>30645</c:v>
                </c:pt>
              </c:numCache>
            </c:numRef>
          </c:xVal>
          <c:yVal>
            <c:numRef>
              <c:f>'Obs and stats'!$AG$15:$AG$32</c:f>
              <c:numCache>
                <c:formatCode>0.00</c:formatCode>
                <c:ptCount val="18"/>
                <c:pt idx="0">
                  <c:v>9.5470000000004802</c:v>
                </c:pt>
                <c:pt idx="1">
                  <c:v>2.9980000000014115</c:v>
                </c:pt>
                <c:pt idx="2">
                  <c:v>1.5070999999988999</c:v>
                </c:pt>
                <c:pt idx="3">
                  <c:v>1.9809999999997672</c:v>
                </c:pt>
                <c:pt idx="4">
                  <c:v>1.1379999999990105</c:v>
                </c:pt>
                <c:pt idx="5">
                  <c:v>1.8469999999997526</c:v>
                </c:pt>
                <c:pt idx="6">
                  <c:v>4.4380000000001019</c:v>
                </c:pt>
                <c:pt idx="7">
                  <c:v>3.180000000000291</c:v>
                </c:pt>
                <c:pt idx="8">
                  <c:v>1.9059999999999491</c:v>
                </c:pt>
                <c:pt idx="9">
                  <c:v>1.5460000000002765</c:v>
                </c:pt>
                <c:pt idx="10">
                  <c:v>3.6799999999998363</c:v>
                </c:pt>
                <c:pt idx="11">
                  <c:v>2.5526999999999589</c:v>
                </c:pt>
                <c:pt idx="12">
                  <c:v>3.0778999999999996</c:v>
                </c:pt>
                <c:pt idx="13">
                  <c:v>1.4349999999999454</c:v>
                </c:pt>
                <c:pt idx="14">
                  <c:v>9.0700000000006185</c:v>
                </c:pt>
                <c:pt idx="15">
                  <c:v>5.1999999999998181</c:v>
                </c:pt>
                <c:pt idx="16">
                  <c:v>1.1100000000005821</c:v>
                </c:pt>
                <c:pt idx="17">
                  <c:v>2.0429999999996653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48-4CB3-BCB7-60C3896DF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018816"/>
        <c:axId val="140020736"/>
      </c:scatterChart>
      <c:valAx>
        <c:axId val="14001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Position on outcrop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020736"/>
        <c:crosses val="autoZero"/>
        <c:crossBetween val="midCat"/>
      </c:valAx>
      <c:valAx>
        <c:axId val="140020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Dyke width (m)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0018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Dyke spacing along outcrop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'Obs and stats'!$AF$15:$AF$32</c:f>
              <c:numCache>
                <c:formatCode>General</c:formatCode>
                <c:ptCount val="18"/>
                <c:pt idx="0">
                  <c:v>1996</c:v>
                </c:pt>
                <c:pt idx="1">
                  <c:v>3943</c:v>
                </c:pt>
                <c:pt idx="2">
                  <c:v>4115.6639999999998</c:v>
                </c:pt>
                <c:pt idx="3">
                  <c:v>5115.527</c:v>
                </c:pt>
                <c:pt idx="4">
                  <c:v>7137</c:v>
                </c:pt>
                <c:pt idx="5">
                  <c:v>7675.7430000000004</c:v>
                </c:pt>
                <c:pt idx="6">
                  <c:v>9433.3549999999996</c:v>
                </c:pt>
                <c:pt idx="7">
                  <c:v>11609</c:v>
                </c:pt>
                <c:pt idx="8">
                  <c:v>13741</c:v>
                </c:pt>
                <c:pt idx="9">
                  <c:v>14085.210999999999</c:v>
                </c:pt>
                <c:pt idx="10">
                  <c:v>14633.509</c:v>
                </c:pt>
                <c:pt idx="11">
                  <c:v>14946</c:v>
                </c:pt>
                <c:pt idx="12">
                  <c:v>15346</c:v>
                </c:pt>
                <c:pt idx="13">
                  <c:v>20032.645</c:v>
                </c:pt>
                <c:pt idx="14">
                  <c:v>24514.062000000002</c:v>
                </c:pt>
                <c:pt idx="15">
                  <c:v>25050</c:v>
                </c:pt>
                <c:pt idx="16">
                  <c:v>26473</c:v>
                </c:pt>
                <c:pt idx="17">
                  <c:v>30645</c:v>
                </c:pt>
              </c:numCache>
            </c:numRef>
          </c:xVal>
          <c:yVal>
            <c:numRef>
              <c:f>'Obs and stats'!$AJ$15:$AJ$32</c:f>
              <c:numCache>
                <c:formatCode>General</c:formatCode>
                <c:ptCount val="18"/>
                <c:pt idx="1">
                  <c:v>1947</c:v>
                </c:pt>
                <c:pt idx="2">
                  <c:v>172.66399999999976</c:v>
                </c:pt>
                <c:pt idx="3">
                  <c:v>999.86300000000028</c:v>
                </c:pt>
                <c:pt idx="4">
                  <c:v>2021.473</c:v>
                </c:pt>
                <c:pt idx="5">
                  <c:v>538.74300000000039</c:v>
                </c:pt>
                <c:pt idx="6">
                  <c:v>1757.6119999999992</c:v>
                </c:pt>
                <c:pt idx="7">
                  <c:v>2175.6450000000004</c:v>
                </c:pt>
                <c:pt idx="8">
                  <c:v>2132</c:v>
                </c:pt>
                <c:pt idx="9">
                  <c:v>344.21099999999933</c:v>
                </c:pt>
                <c:pt idx="10">
                  <c:v>548.29800000000068</c:v>
                </c:pt>
                <c:pt idx="11">
                  <c:v>312.49099999999999</c:v>
                </c:pt>
                <c:pt idx="12">
                  <c:v>400</c:v>
                </c:pt>
                <c:pt idx="13">
                  <c:v>4686.6450000000004</c:v>
                </c:pt>
                <c:pt idx="14">
                  <c:v>4481.4170000000013</c:v>
                </c:pt>
                <c:pt idx="15">
                  <c:v>535.93799999999828</c:v>
                </c:pt>
                <c:pt idx="16">
                  <c:v>1423</c:v>
                </c:pt>
                <c:pt idx="17">
                  <c:v>4172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A3-4ECF-8F77-B64C6EE84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031872"/>
        <c:axId val="140042240"/>
      </c:scatterChart>
      <c:valAx>
        <c:axId val="14003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Position</a:t>
                </a:r>
                <a:r>
                  <a:rPr lang="nb-NO" baseline="0"/>
                  <a:t> on outcrop (m)</a:t>
                </a:r>
                <a:endParaRPr lang="nb-N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042240"/>
        <c:crosses val="autoZero"/>
        <c:crossBetween val="midCat"/>
      </c:valAx>
      <c:valAx>
        <c:axId val="140042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Dyke spacing</a:t>
                </a:r>
                <a:r>
                  <a:rPr lang="nb-NO" baseline="0"/>
                  <a:t> (m)</a:t>
                </a:r>
                <a:endParaRPr lang="nb-N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031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504825</xdr:colOff>
      <xdr:row>89</xdr:row>
      <xdr:rowOff>28575</xdr:rowOff>
    </xdr:from>
    <xdr:to>
      <xdr:col>20</xdr:col>
      <xdr:colOff>200025</xdr:colOff>
      <xdr:row>103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600076</xdr:colOff>
      <xdr:row>59</xdr:row>
      <xdr:rowOff>57150</xdr:rowOff>
    </xdr:from>
    <xdr:to>
      <xdr:col>25</xdr:col>
      <xdr:colOff>361950</xdr:colOff>
      <xdr:row>73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74</xdr:row>
      <xdr:rowOff>104775</xdr:rowOff>
    </xdr:from>
    <xdr:to>
      <xdr:col>25</xdr:col>
      <xdr:colOff>371474</xdr:colOff>
      <xdr:row>88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523874</xdr:colOff>
      <xdr:row>37</xdr:row>
      <xdr:rowOff>66674</xdr:rowOff>
    </xdr:from>
    <xdr:to>
      <xdr:col>20</xdr:col>
      <xdr:colOff>152400</xdr:colOff>
      <xdr:row>57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105</xdr:row>
      <xdr:rowOff>171451</xdr:rowOff>
    </xdr:from>
    <xdr:to>
      <xdr:col>31</xdr:col>
      <xdr:colOff>1219200</xdr:colOff>
      <xdr:row>132</xdr:row>
      <xdr:rowOff>114301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142875</xdr:colOff>
      <xdr:row>105</xdr:row>
      <xdr:rowOff>171450</xdr:rowOff>
    </xdr:from>
    <xdr:to>
      <xdr:col>27</xdr:col>
      <xdr:colOff>28575</xdr:colOff>
      <xdr:row>132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258332</xdr:colOff>
      <xdr:row>60</xdr:row>
      <xdr:rowOff>78993</xdr:rowOff>
    </xdr:from>
    <xdr:to>
      <xdr:col>35</xdr:col>
      <xdr:colOff>77839</xdr:colOff>
      <xdr:row>74</xdr:row>
      <xdr:rowOff>100764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100264</xdr:colOff>
      <xdr:row>25</xdr:row>
      <xdr:rowOff>40105</xdr:rowOff>
    </xdr:from>
    <xdr:to>
      <xdr:col>45</xdr:col>
      <xdr:colOff>391027</xdr:colOff>
      <xdr:row>39</xdr:row>
      <xdr:rowOff>86226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100264</xdr:colOff>
      <xdr:row>8</xdr:row>
      <xdr:rowOff>70185</xdr:rowOff>
    </xdr:from>
    <xdr:to>
      <xdr:col>45</xdr:col>
      <xdr:colOff>391027</xdr:colOff>
      <xdr:row>22</xdr:row>
      <xdr:rowOff>126332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180975</xdr:rowOff>
    </xdr:from>
    <xdr:to>
      <xdr:col>14</xdr:col>
      <xdr:colOff>466725</xdr:colOff>
      <xdr:row>25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180975</xdr:rowOff>
    </xdr:from>
    <xdr:to>
      <xdr:col>13</xdr:col>
      <xdr:colOff>314325</xdr:colOff>
      <xdr:row>27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0"/>
  <sheetViews>
    <sheetView tabSelected="1" zoomScale="70" zoomScaleNormal="70" workbookViewId="0">
      <selection activeCell="D6" sqref="D6"/>
    </sheetView>
  </sheetViews>
  <sheetFormatPr defaultRowHeight="15" x14ac:dyDescent="0.25"/>
  <cols>
    <col min="1" max="1" width="38.7109375" customWidth="1"/>
    <col min="30" max="30" width="18.5703125" customWidth="1"/>
    <col min="32" max="32" width="18.42578125" customWidth="1"/>
    <col min="33" max="33" width="11.5703125" bestFit="1" customWidth="1"/>
  </cols>
  <sheetData>
    <row r="1" spans="1:46" x14ac:dyDescent="0.25">
      <c r="A1" t="s">
        <v>91</v>
      </c>
    </row>
    <row r="2" spans="1:46" x14ac:dyDescent="0.25">
      <c r="A2" t="s">
        <v>98</v>
      </c>
    </row>
    <row r="3" spans="1:46" x14ac:dyDescent="0.25">
      <c r="A3" t="s">
        <v>74</v>
      </c>
      <c r="B3">
        <f>MEDIAN(C16:W16)</f>
        <v>19.701000000000001</v>
      </c>
      <c r="C3" t="s">
        <v>79</v>
      </c>
    </row>
    <row r="4" spans="1:46" x14ac:dyDescent="0.25">
      <c r="A4" t="s">
        <v>75</v>
      </c>
      <c r="B4">
        <f>MEDIAN(C15:W15)</f>
        <v>206.565</v>
      </c>
      <c r="C4" t="s">
        <v>79</v>
      </c>
    </row>
    <row r="5" spans="1:46" x14ac:dyDescent="0.25">
      <c r="A5" t="s">
        <v>73</v>
      </c>
      <c r="B5" s="2">
        <f>B3/B4</f>
        <v>9.5374337375644477E-2</v>
      </c>
    </row>
    <row r="7" spans="1:46" x14ac:dyDescent="0.25">
      <c r="B7" t="s">
        <v>76</v>
      </c>
      <c r="AD7" s="12"/>
      <c r="AE7" s="12"/>
      <c r="AF7" s="12"/>
    </row>
    <row r="8" spans="1:46" ht="15.75" thickBot="1" x14ac:dyDescent="0.3">
      <c r="AD8" s="12"/>
      <c r="AE8" s="12"/>
      <c r="AF8" s="12"/>
    </row>
    <row r="9" spans="1:46" x14ac:dyDescent="0.25">
      <c r="A9" s="12" t="s">
        <v>78</v>
      </c>
      <c r="B9" s="12">
        <v>3207</v>
      </c>
      <c r="C9" t="s">
        <v>79</v>
      </c>
      <c r="AA9">
        <f>23447+3207</f>
        <v>26654</v>
      </c>
      <c r="AB9" s="1"/>
      <c r="AD9" s="12"/>
      <c r="AE9" s="8" t="s">
        <v>70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0"/>
    </row>
    <row r="10" spans="1:46" ht="15.75" thickBot="1" x14ac:dyDescent="0.3">
      <c r="A10" s="45" t="s">
        <v>80</v>
      </c>
      <c r="K10" t="s">
        <v>3</v>
      </c>
      <c r="N10" t="s">
        <v>2</v>
      </c>
      <c r="AB10" s="1"/>
      <c r="AD10" s="12"/>
      <c r="AE10" s="32" t="s">
        <v>62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4"/>
    </row>
    <row r="11" spans="1:46" x14ac:dyDescent="0.25">
      <c r="A11" s="29" t="s">
        <v>67</v>
      </c>
      <c r="B11" s="30"/>
      <c r="C11" s="30"/>
      <c r="D11" s="30"/>
      <c r="E11" s="3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31"/>
      <c r="AC11" s="10"/>
      <c r="AD11" s="12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4"/>
    </row>
    <row r="12" spans="1:46" x14ac:dyDescent="0.25">
      <c r="A12" s="33" t="s">
        <v>82</v>
      </c>
      <c r="B12" s="12"/>
      <c r="C12" s="12"/>
      <c r="D12" s="12" t="s"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 t="s">
        <v>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4"/>
      <c r="AD12" s="12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4"/>
    </row>
    <row r="13" spans="1:46" x14ac:dyDescent="0.25">
      <c r="A13" t="s">
        <v>81</v>
      </c>
      <c r="B13" s="12">
        <v>-3</v>
      </c>
      <c r="C13" s="12">
        <v>-2</v>
      </c>
      <c r="D13" s="12">
        <v>-1</v>
      </c>
      <c r="E13" s="12">
        <v>0</v>
      </c>
      <c r="F13" s="12">
        <v>1</v>
      </c>
      <c r="G13" s="12">
        <v>2</v>
      </c>
      <c r="H13" s="12">
        <v>3</v>
      </c>
      <c r="I13" s="12">
        <v>4</v>
      </c>
      <c r="J13" s="12">
        <v>5</v>
      </c>
      <c r="K13" s="12">
        <v>6</v>
      </c>
      <c r="L13" s="12">
        <v>7</v>
      </c>
      <c r="M13" s="12">
        <v>8</v>
      </c>
      <c r="N13" s="12">
        <v>9</v>
      </c>
      <c r="O13" s="12">
        <v>10</v>
      </c>
      <c r="P13" s="12">
        <v>11</v>
      </c>
      <c r="Q13" s="12">
        <v>12</v>
      </c>
      <c r="R13" s="12">
        <v>13</v>
      </c>
      <c r="S13" s="12">
        <v>13.888</v>
      </c>
      <c r="T13" s="12">
        <v>15</v>
      </c>
      <c r="U13" s="12">
        <v>16</v>
      </c>
      <c r="V13" s="12">
        <v>17</v>
      </c>
      <c r="W13" s="12">
        <v>18</v>
      </c>
      <c r="X13" s="12">
        <v>19</v>
      </c>
      <c r="Y13" s="12">
        <v>20</v>
      </c>
      <c r="Z13" s="12">
        <v>21</v>
      </c>
      <c r="AA13" s="12"/>
      <c r="AB13" s="12"/>
      <c r="AC13" s="14"/>
      <c r="AD13" s="12"/>
      <c r="AE13" s="32" t="s">
        <v>22</v>
      </c>
      <c r="AF13" s="12" t="s">
        <v>9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4"/>
    </row>
    <row r="14" spans="1:46" x14ac:dyDescent="0.25">
      <c r="A14" s="11" t="s">
        <v>77</v>
      </c>
      <c r="B14" s="12">
        <f t="shared" ref="B14:Y14" si="0">$B$9+(B13*1000)</f>
        <v>207</v>
      </c>
      <c r="C14" s="12">
        <f t="shared" si="0"/>
        <v>1207</v>
      </c>
      <c r="D14" s="12">
        <f t="shared" si="0"/>
        <v>2207</v>
      </c>
      <c r="E14" s="12">
        <f t="shared" si="0"/>
        <v>3207</v>
      </c>
      <c r="F14" s="12">
        <f t="shared" si="0"/>
        <v>4207</v>
      </c>
      <c r="G14" s="12">
        <f t="shared" si="0"/>
        <v>5207</v>
      </c>
      <c r="H14" s="12">
        <f t="shared" si="0"/>
        <v>6207</v>
      </c>
      <c r="I14" s="12">
        <f t="shared" si="0"/>
        <v>7207</v>
      </c>
      <c r="J14" s="12">
        <f t="shared" si="0"/>
        <v>8207</v>
      </c>
      <c r="K14" s="12">
        <f t="shared" si="0"/>
        <v>9207</v>
      </c>
      <c r="L14" s="12">
        <f t="shared" si="0"/>
        <v>10207</v>
      </c>
      <c r="M14" s="12">
        <f t="shared" si="0"/>
        <v>11207</v>
      </c>
      <c r="N14" s="12">
        <f t="shared" si="0"/>
        <v>12207</v>
      </c>
      <c r="O14" s="12">
        <f t="shared" si="0"/>
        <v>13207</v>
      </c>
      <c r="P14" s="12">
        <f t="shared" si="0"/>
        <v>14207</v>
      </c>
      <c r="Q14" s="12">
        <f t="shared" si="0"/>
        <v>15207</v>
      </c>
      <c r="R14" s="12">
        <f t="shared" si="0"/>
        <v>16207</v>
      </c>
      <c r="S14" s="12">
        <f t="shared" si="0"/>
        <v>17095</v>
      </c>
      <c r="T14" s="12">
        <f t="shared" si="0"/>
        <v>18207</v>
      </c>
      <c r="U14" s="12">
        <f t="shared" si="0"/>
        <v>19207</v>
      </c>
      <c r="V14" s="12">
        <f t="shared" si="0"/>
        <v>20207</v>
      </c>
      <c r="W14" s="12">
        <f t="shared" si="0"/>
        <v>21207</v>
      </c>
      <c r="X14" s="12">
        <f t="shared" si="0"/>
        <v>22207</v>
      </c>
      <c r="Y14" s="12">
        <f t="shared" si="0"/>
        <v>23207</v>
      </c>
      <c r="Z14" s="12">
        <v>25000</v>
      </c>
      <c r="AA14" s="12">
        <v>26654</v>
      </c>
      <c r="AB14" s="12">
        <v>27500</v>
      </c>
      <c r="AC14" s="14">
        <v>32000</v>
      </c>
      <c r="AD14" s="12"/>
      <c r="AE14" s="32" t="s">
        <v>8</v>
      </c>
      <c r="AF14" s="13" t="s">
        <v>16</v>
      </c>
      <c r="AG14" s="13" t="s">
        <v>63</v>
      </c>
      <c r="AH14" s="37" t="s">
        <v>64</v>
      </c>
      <c r="AI14" s="37" t="s">
        <v>64</v>
      </c>
      <c r="AJ14" s="13" t="s">
        <v>52</v>
      </c>
      <c r="AK14" s="12"/>
      <c r="AL14" s="12"/>
      <c r="AM14" s="12"/>
      <c r="AN14" s="12"/>
      <c r="AO14" s="12"/>
      <c r="AP14" s="12"/>
      <c r="AQ14" s="12"/>
      <c r="AR14" s="12"/>
      <c r="AS14" s="12"/>
      <c r="AT14" s="14"/>
    </row>
    <row r="15" spans="1:46" x14ac:dyDescent="0.25">
      <c r="A15" s="32" t="s">
        <v>83</v>
      </c>
      <c r="B15" s="13">
        <v>200</v>
      </c>
      <c r="C15" s="13">
        <v>165.768</v>
      </c>
      <c r="D15" s="13">
        <v>146.60300000000001</v>
      </c>
      <c r="E15" s="13">
        <v>193.464</v>
      </c>
      <c r="F15" s="13">
        <v>180</v>
      </c>
      <c r="G15" s="13">
        <v>159.149</v>
      </c>
      <c r="H15" s="13">
        <v>112.81100000000001</v>
      </c>
      <c r="I15" s="13">
        <v>181.99299999999999</v>
      </c>
      <c r="J15" s="13">
        <v>164.809</v>
      </c>
      <c r="K15" s="13">
        <v>165.887</v>
      </c>
      <c r="L15" s="13">
        <v>138.006</v>
      </c>
      <c r="M15" s="13">
        <v>213</v>
      </c>
      <c r="N15" s="13">
        <v>251.22399999999999</v>
      </c>
      <c r="O15" s="13">
        <v>268</v>
      </c>
      <c r="P15" s="13">
        <v>293.62</v>
      </c>
      <c r="Q15" s="13">
        <v>394.07299999999998</v>
      </c>
      <c r="R15" s="13">
        <v>240.18600000000001</v>
      </c>
      <c r="S15" s="13">
        <v>206.565</v>
      </c>
      <c r="T15" s="13">
        <v>234</v>
      </c>
      <c r="U15" s="13">
        <v>280.65199999999999</v>
      </c>
      <c r="V15" s="13">
        <v>232.63900000000001</v>
      </c>
      <c r="W15" s="13">
        <v>207</v>
      </c>
      <c r="X15" s="13">
        <v>200</v>
      </c>
      <c r="Y15" s="13">
        <v>200</v>
      </c>
      <c r="Z15" s="13">
        <v>200</v>
      </c>
      <c r="AA15" s="13">
        <v>200</v>
      </c>
      <c r="AB15" s="13">
        <v>200</v>
      </c>
      <c r="AC15" s="36">
        <v>200</v>
      </c>
      <c r="AD15" s="12"/>
      <c r="AE15" s="11">
        <v>-1211</v>
      </c>
      <c r="AF15" s="12">
        <f t="shared" ref="AF15:AF32" si="1">AE15+$B$9</f>
        <v>1996</v>
      </c>
      <c r="AG15" s="39">
        <f>14969.59-14960.043</f>
        <v>9.5470000000004802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4"/>
    </row>
    <row r="16" spans="1:46" x14ac:dyDescent="0.25">
      <c r="A16" s="11" t="s">
        <v>85</v>
      </c>
      <c r="B16" s="12">
        <v>0</v>
      </c>
      <c r="C16" s="12">
        <f>SUM(C24:C31)</f>
        <v>12.193</v>
      </c>
      <c r="D16" s="12">
        <f t="shared" ref="D16:W16" si="2">SUM(D24:D31)</f>
        <v>16.702000000000002</v>
      </c>
      <c r="E16" s="12">
        <f t="shared" si="2"/>
        <v>15.804</v>
      </c>
      <c r="F16" s="12">
        <f t="shared" si="2"/>
        <v>10.510999999999999</v>
      </c>
      <c r="G16" s="12">
        <f t="shared" si="2"/>
        <v>19.701000000000001</v>
      </c>
      <c r="H16" s="12">
        <f t="shared" si="2"/>
        <v>3.7610000000000001</v>
      </c>
      <c r="I16" s="12">
        <f t="shared" si="2"/>
        <v>23.750999999999998</v>
      </c>
      <c r="J16" s="12">
        <f t="shared" si="2"/>
        <v>23.36</v>
      </c>
      <c r="K16" s="12">
        <f t="shared" si="2"/>
        <v>19.378</v>
      </c>
      <c r="L16" s="12">
        <f t="shared" si="2"/>
        <v>20.905999999999999</v>
      </c>
      <c r="M16" s="12">
        <f t="shared" si="2"/>
        <v>18.551000000000002</v>
      </c>
      <c r="N16" s="12">
        <f t="shared" si="2"/>
        <v>10.122999999999999</v>
      </c>
      <c r="O16" s="12">
        <f t="shared" si="2"/>
        <v>7.9560000000000004</v>
      </c>
      <c r="P16" s="12">
        <f t="shared" si="2"/>
        <v>29.186</v>
      </c>
      <c r="Q16" s="12">
        <f t="shared" si="2"/>
        <v>20.047000000000001</v>
      </c>
      <c r="R16" s="12">
        <f t="shared" si="2"/>
        <v>20.613</v>
      </c>
      <c r="S16" s="12">
        <f t="shared" si="2"/>
        <v>19.986000000000001</v>
      </c>
      <c r="T16" s="12">
        <f t="shared" si="2"/>
        <v>23.217999999999996</v>
      </c>
      <c r="U16" s="12">
        <f t="shared" si="2"/>
        <v>23.081</v>
      </c>
      <c r="V16" s="12">
        <f t="shared" si="2"/>
        <v>19.783999999999999</v>
      </c>
      <c r="W16" s="12">
        <f t="shared" si="2"/>
        <v>8.9</v>
      </c>
      <c r="X16" s="12">
        <v>0</v>
      </c>
      <c r="Y16" s="12">
        <v>0</v>
      </c>
      <c r="Z16" s="12">
        <v>0</v>
      </c>
      <c r="AA16" s="12">
        <f>3.407+1.051</f>
        <v>4.4580000000000002</v>
      </c>
      <c r="AB16" s="12">
        <v>0</v>
      </c>
      <c r="AC16" s="14">
        <v>0</v>
      </c>
      <c r="AD16" s="12"/>
      <c r="AE16" s="11">
        <v>736</v>
      </c>
      <c r="AF16" s="12">
        <f t="shared" si="1"/>
        <v>3943</v>
      </c>
      <c r="AG16" s="39">
        <f>13009.458-13006.46</f>
        <v>2.9980000000014115</v>
      </c>
      <c r="AH16" s="12"/>
      <c r="AI16" s="12"/>
      <c r="AJ16" s="12">
        <f>AF16-AF15</f>
        <v>1947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4"/>
    </row>
    <row r="17" spans="1:46" x14ac:dyDescent="0.25">
      <c r="A17" s="43" t="s">
        <v>84</v>
      </c>
      <c r="B17" s="34">
        <v>0</v>
      </c>
      <c r="C17" s="34">
        <f>C16/C15</f>
        <v>7.3554606437913228E-2</v>
      </c>
      <c r="D17" s="34">
        <f t="shared" ref="D17:W17" si="3">D16/D15</f>
        <v>0.11392672728388915</v>
      </c>
      <c r="E17" s="34">
        <f t="shared" si="3"/>
        <v>8.1689616672869378E-2</v>
      </c>
      <c r="F17" s="34">
        <f t="shared" si="3"/>
        <v>5.8394444444444443E-2</v>
      </c>
      <c r="G17" s="34">
        <f t="shared" si="3"/>
        <v>0.1237896562340951</v>
      </c>
      <c r="H17" s="34">
        <f t="shared" si="3"/>
        <v>3.3338947443068492E-2</v>
      </c>
      <c r="I17" s="34">
        <f t="shared" si="3"/>
        <v>0.13050501942382398</v>
      </c>
      <c r="J17" s="34">
        <f t="shared" si="3"/>
        <v>0.14173983216935968</v>
      </c>
      <c r="K17" s="34">
        <f t="shared" si="3"/>
        <v>0.11681445803468626</v>
      </c>
      <c r="L17" s="34">
        <f t="shared" si="3"/>
        <v>0.15148616726808978</v>
      </c>
      <c r="M17" s="34">
        <f t="shared" si="3"/>
        <v>8.7093896713615032E-2</v>
      </c>
      <c r="N17" s="34">
        <f t="shared" si="3"/>
        <v>4.0294717065248543E-2</v>
      </c>
      <c r="O17" s="34">
        <f t="shared" si="3"/>
        <v>2.9686567164179105E-2</v>
      </c>
      <c r="P17" s="34">
        <f t="shared" si="3"/>
        <v>9.9400585791158638E-2</v>
      </c>
      <c r="Q17" s="34">
        <f t="shared" si="3"/>
        <v>5.087128526948053E-2</v>
      </c>
      <c r="R17" s="34">
        <f t="shared" si="3"/>
        <v>8.5820988733731354E-2</v>
      </c>
      <c r="S17" s="34">
        <f t="shared" si="3"/>
        <v>9.6754048362500913E-2</v>
      </c>
      <c r="T17" s="34">
        <f t="shared" si="3"/>
        <v>9.9222222222222212E-2</v>
      </c>
      <c r="U17" s="34">
        <f t="shared" si="3"/>
        <v>8.2240639653378564E-2</v>
      </c>
      <c r="V17" s="34">
        <f t="shared" si="3"/>
        <v>8.5041631024892636E-2</v>
      </c>
      <c r="W17" s="34">
        <f t="shared" si="3"/>
        <v>4.2995169082125605E-2</v>
      </c>
      <c r="X17" s="34">
        <v>0</v>
      </c>
      <c r="Y17" s="34">
        <v>0</v>
      </c>
      <c r="Z17" s="34">
        <v>0</v>
      </c>
      <c r="AA17" s="34">
        <v>0</v>
      </c>
      <c r="AB17" s="12"/>
      <c r="AC17" s="14"/>
      <c r="AD17" s="12"/>
      <c r="AE17" s="11">
        <v>908.66399999999999</v>
      </c>
      <c r="AF17" s="12">
        <f t="shared" si="1"/>
        <v>4115.6639999999998</v>
      </c>
      <c r="AG17" s="39">
        <f>12830.64-12829.1329</f>
        <v>1.5070999999988999</v>
      </c>
      <c r="AH17" s="12"/>
      <c r="AI17" s="12"/>
      <c r="AJ17" s="12">
        <f t="shared" ref="AJ17:AJ32" si="4">AF17-AF16</f>
        <v>172.66399999999976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4"/>
    </row>
    <row r="18" spans="1:46" x14ac:dyDescent="0.25">
      <c r="A18" s="11" t="s">
        <v>89</v>
      </c>
      <c r="B18" s="12">
        <v>0</v>
      </c>
      <c r="C18" s="12">
        <f>MAX(C24:C31)</f>
        <v>9.0329999999999995</v>
      </c>
      <c r="D18" s="12">
        <f>MAX(D24:D31)</f>
        <v>14.164</v>
      </c>
      <c r="E18" s="12">
        <f t="shared" ref="E18:W18" si="5">MAX(E24:E31)</f>
        <v>11.173999999999999</v>
      </c>
      <c r="F18" s="12">
        <f t="shared" si="5"/>
        <v>8.68</v>
      </c>
      <c r="G18" s="12">
        <f t="shared" si="5"/>
        <v>13.082000000000001</v>
      </c>
      <c r="H18" s="12">
        <f t="shared" si="5"/>
        <v>1.5209999999999999</v>
      </c>
      <c r="I18" s="12">
        <f t="shared" si="5"/>
        <v>8.9619999999999997</v>
      </c>
      <c r="J18" s="12">
        <f t="shared" si="5"/>
        <v>9.2720000000000002</v>
      </c>
      <c r="K18" s="12">
        <f t="shared" si="5"/>
        <v>8.9009999999999998</v>
      </c>
      <c r="L18" s="12">
        <f t="shared" si="5"/>
        <v>16.936</v>
      </c>
      <c r="M18" s="12">
        <f t="shared" si="5"/>
        <v>9.391</v>
      </c>
      <c r="N18" s="12">
        <f t="shared" si="5"/>
        <v>9.202</v>
      </c>
      <c r="O18" s="12">
        <f t="shared" si="5"/>
        <v>7.9560000000000004</v>
      </c>
      <c r="P18" s="12">
        <f t="shared" si="5"/>
        <v>11.305</v>
      </c>
      <c r="Q18" s="12">
        <f t="shared" si="5"/>
        <v>10.493</v>
      </c>
      <c r="R18" s="12">
        <f t="shared" si="5"/>
        <v>10.718999999999999</v>
      </c>
      <c r="S18" s="12">
        <f t="shared" si="5"/>
        <v>9.34</v>
      </c>
      <c r="T18" s="12">
        <f t="shared" si="5"/>
        <v>9.2530000000000001</v>
      </c>
      <c r="U18" s="12">
        <f t="shared" si="5"/>
        <v>9.5839999999999996</v>
      </c>
      <c r="V18" s="12">
        <f t="shared" si="5"/>
        <v>11.526</v>
      </c>
      <c r="W18" s="12">
        <f t="shared" si="5"/>
        <v>8.9</v>
      </c>
      <c r="X18" s="34">
        <v>0</v>
      </c>
      <c r="Y18" s="34">
        <v>0</v>
      </c>
      <c r="Z18" s="34">
        <v>0</v>
      </c>
      <c r="AA18" s="34">
        <v>0</v>
      </c>
      <c r="AB18" s="12"/>
      <c r="AC18" s="14"/>
      <c r="AD18" s="12"/>
      <c r="AE18" s="11">
        <v>1908.527</v>
      </c>
      <c r="AF18" s="12">
        <f t="shared" si="1"/>
        <v>5115.527</v>
      </c>
      <c r="AG18" s="39">
        <f>11856.791-11854.81</f>
        <v>1.9809999999997672</v>
      </c>
      <c r="AH18" s="12"/>
      <c r="AI18" s="12"/>
      <c r="AJ18" s="12">
        <f t="shared" si="4"/>
        <v>999.86300000000028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4"/>
    </row>
    <row r="19" spans="1:46" x14ac:dyDescent="0.25">
      <c r="A19" s="11" t="s">
        <v>86</v>
      </c>
      <c r="B19" s="12">
        <v>0</v>
      </c>
      <c r="C19" s="12">
        <f>AVERAGE(C24:C31)</f>
        <v>4.0643333333333329</v>
      </c>
      <c r="D19" s="12">
        <f>AVERAGE(D24:D31)</f>
        <v>5.5673333333333339</v>
      </c>
      <c r="E19" s="12">
        <f t="shared" ref="E19:W19" si="6">AVERAGE(E24:E31)</f>
        <v>2.6339999999999999</v>
      </c>
      <c r="F19" s="12">
        <f t="shared" si="6"/>
        <v>2.6277499999999998</v>
      </c>
      <c r="G19" s="12">
        <f t="shared" si="6"/>
        <v>3.9401999999999999</v>
      </c>
      <c r="H19" s="12">
        <f t="shared" si="6"/>
        <v>0.62683333333333335</v>
      </c>
      <c r="I19" s="12">
        <f t="shared" si="6"/>
        <v>2.9688749999999997</v>
      </c>
      <c r="J19" s="12">
        <f t="shared" si="6"/>
        <v>3.3371428571428572</v>
      </c>
      <c r="K19" s="12">
        <f t="shared" si="6"/>
        <v>3.2296666666666667</v>
      </c>
      <c r="L19" s="12">
        <f t="shared" si="6"/>
        <v>4.1811999999999996</v>
      </c>
      <c r="M19" s="12">
        <f t="shared" si="6"/>
        <v>9.275500000000001</v>
      </c>
      <c r="N19" s="12">
        <f t="shared" si="6"/>
        <v>5.0614999999999997</v>
      </c>
      <c r="O19" s="12">
        <f t="shared" si="6"/>
        <v>7.9560000000000004</v>
      </c>
      <c r="P19" s="12">
        <f t="shared" si="6"/>
        <v>5.8372000000000002</v>
      </c>
      <c r="Q19" s="12">
        <f t="shared" si="6"/>
        <v>6.6823333333333332</v>
      </c>
      <c r="R19" s="12">
        <f t="shared" si="6"/>
        <v>4.1226000000000003</v>
      </c>
      <c r="S19" s="12">
        <f t="shared" si="6"/>
        <v>4.9965000000000002</v>
      </c>
      <c r="T19" s="12">
        <f t="shared" si="6"/>
        <v>5.8044999999999991</v>
      </c>
      <c r="U19" s="12">
        <f t="shared" si="6"/>
        <v>7.6936666666666662</v>
      </c>
      <c r="V19" s="12">
        <f t="shared" si="6"/>
        <v>9.8919999999999995</v>
      </c>
      <c r="W19" s="12">
        <f t="shared" si="6"/>
        <v>8.9</v>
      </c>
      <c r="X19" s="34">
        <v>0</v>
      </c>
      <c r="Y19" s="34">
        <v>0</v>
      </c>
      <c r="Z19" s="34">
        <v>0</v>
      </c>
      <c r="AA19" s="34">
        <v>0</v>
      </c>
      <c r="AB19" s="12"/>
      <c r="AC19" s="14"/>
      <c r="AD19" s="12"/>
      <c r="AE19" s="11">
        <v>3930</v>
      </c>
      <c r="AF19" s="12">
        <f t="shared" si="1"/>
        <v>7137</v>
      </c>
      <c r="AG19" s="39">
        <f>9833.534-9832.396</f>
        <v>1.1379999999990105</v>
      </c>
      <c r="AH19" s="12"/>
      <c r="AI19" s="12"/>
      <c r="AJ19" s="12">
        <f t="shared" si="4"/>
        <v>2021.473</v>
      </c>
      <c r="AK19" s="12"/>
      <c r="AL19" s="12"/>
      <c r="AM19" s="12"/>
      <c r="AN19" s="12"/>
      <c r="AO19" s="12"/>
      <c r="AP19" s="12"/>
      <c r="AQ19" s="12"/>
      <c r="AR19" s="12"/>
      <c r="AS19" s="12"/>
      <c r="AT19" s="14"/>
    </row>
    <row r="20" spans="1:46" x14ac:dyDescent="0.25">
      <c r="A20" s="11" t="s">
        <v>87</v>
      </c>
      <c r="B20" s="12">
        <v>0</v>
      </c>
      <c r="C20" s="12">
        <f>MEDIAN(C24:C31)</f>
        <v>2.3650000000000002</v>
      </c>
      <c r="D20" s="12">
        <f>MEDIAN(D24:D31)</f>
        <v>1.635</v>
      </c>
      <c r="E20" s="12">
        <f>MEDIAN(E24:E31)</f>
        <v>1.0489999999999999</v>
      </c>
      <c r="F20" s="12">
        <f>MEDIAN(F24:F31)</f>
        <v>0.71100000000000008</v>
      </c>
      <c r="G20" s="12">
        <f>MEDIAN(G24:G31)</f>
        <v>1.8540000000000001</v>
      </c>
      <c r="H20" s="12">
        <f t="shared" ref="H20:W20" si="7">MEDIAN(H24:H31)</f>
        <v>0.53800000000000003</v>
      </c>
      <c r="I20" s="12">
        <f t="shared" si="7"/>
        <v>1.0354999999999999</v>
      </c>
      <c r="J20" s="12">
        <f t="shared" si="7"/>
        <v>1.4410000000000001</v>
      </c>
      <c r="K20" s="12">
        <f t="shared" si="7"/>
        <v>1.0145</v>
      </c>
      <c r="L20" s="12">
        <f t="shared" si="7"/>
        <v>1.048</v>
      </c>
      <c r="M20" s="12">
        <f t="shared" si="7"/>
        <v>9.275500000000001</v>
      </c>
      <c r="N20" s="12">
        <f t="shared" si="7"/>
        <v>5.0615000000000006</v>
      </c>
      <c r="O20" s="12">
        <f t="shared" si="7"/>
        <v>7.9560000000000004</v>
      </c>
      <c r="P20" s="12">
        <f t="shared" si="7"/>
        <v>4.899</v>
      </c>
      <c r="Q20" s="12">
        <f t="shared" si="7"/>
        <v>8.0500000000000007</v>
      </c>
      <c r="R20" s="12">
        <f t="shared" si="7"/>
        <v>1.2390000000000001</v>
      </c>
      <c r="S20" s="12">
        <f t="shared" si="7"/>
        <v>4.6995000000000005</v>
      </c>
      <c r="T20" s="12">
        <f t="shared" si="7"/>
        <v>6.3970000000000002</v>
      </c>
      <c r="U20" s="12">
        <f t="shared" si="7"/>
        <v>8.8780000000000001</v>
      </c>
      <c r="V20" s="12">
        <f t="shared" si="7"/>
        <v>9.8919999999999995</v>
      </c>
      <c r="W20" s="12">
        <f t="shared" si="7"/>
        <v>8.9</v>
      </c>
      <c r="X20" s="34">
        <v>0</v>
      </c>
      <c r="Y20" s="34">
        <v>0</v>
      </c>
      <c r="Z20" s="34">
        <v>0</v>
      </c>
      <c r="AA20" s="34">
        <v>0</v>
      </c>
      <c r="AB20" s="12"/>
      <c r="AC20" s="14"/>
      <c r="AD20" s="12"/>
      <c r="AE20" s="11">
        <v>4468.7430000000004</v>
      </c>
      <c r="AF20" s="12">
        <f t="shared" si="1"/>
        <v>7675.7430000000004</v>
      </c>
      <c r="AG20" s="39">
        <f>9285.047-9283.2</f>
        <v>1.8469999999997526</v>
      </c>
      <c r="AH20" s="12"/>
      <c r="AI20" s="12"/>
      <c r="AJ20" s="12">
        <f t="shared" si="4"/>
        <v>538.74300000000039</v>
      </c>
      <c r="AK20" s="12"/>
      <c r="AL20" s="12"/>
      <c r="AM20" s="12"/>
      <c r="AN20" s="12"/>
      <c r="AO20" s="12"/>
      <c r="AP20" s="12"/>
      <c r="AQ20" s="12"/>
      <c r="AR20" s="12"/>
      <c r="AS20" s="12"/>
      <c r="AT20" s="14"/>
    </row>
    <row r="21" spans="1:46" ht="15.75" thickBot="1" x14ac:dyDescent="0.3">
      <c r="A21" s="15" t="s">
        <v>88</v>
      </c>
      <c r="B21" s="16">
        <v>0</v>
      </c>
      <c r="C21" s="16">
        <f>MIN(C24:C31)</f>
        <v>0.79500000000000004</v>
      </c>
      <c r="D21" s="16">
        <f>MIN(D24:D31)</f>
        <v>0.90300000000000002</v>
      </c>
      <c r="E21" s="16">
        <f t="shared" ref="E21:W21" si="8">MIN(E24:E31)</f>
        <v>0.55000000000000004</v>
      </c>
      <c r="F21" s="16">
        <f t="shared" si="8"/>
        <v>0.40899999999999997</v>
      </c>
      <c r="G21" s="16">
        <f t="shared" si="8"/>
        <v>1.1599999999999999</v>
      </c>
      <c r="H21" s="16">
        <f t="shared" si="8"/>
        <v>0.153</v>
      </c>
      <c r="I21" s="16">
        <f t="shared" si="8"/>
        <v>0.68200000000000005</v>
      </c>
      <c r="J21" s="16">
        <f t="shared" si="8"/>
        <v>0.33700000000000002</v>
      </c>
      <c r="K21" s="16">
        <f t="shared" si="8"/>
        <v>0.33600000000000002</v>
      </c>
      <c r="L21" s="16">
        <f t="shared" si="8"/>
        <v>0.59099999999999997</v>
      </c>
      <c r="M21" s="16">
        <f t="shared" si="8"/>
        <v>9.16</v>
      </c>
      <c r="N21" s="16">
        <f t="shared" si="8"/>
        <v>0.92100000000000004</v>
      </c>
      <c r="O21" s="16">
        <f t="shared" si="8"/>
        <v>7.9560000000000004</v>
      </c>
      <c r="P21" s="16">
        <f t="shared" si="8"/>
        <v>1.6830000000000001</v>
      </c>
      <c r="Q21" s="16">
        <f t="shared" si="8"/>
        <v>1.504</v>
      </c>
      <c r="R21" s="16">
        <f t="shared" si="8"/>
        <v>0.51800000000000002</v>
      </c>
      <c r="S21" s="16">
        <f t="shared" si="8"/>
        <v>1.2470000000000001</v>
      </c>
      <c r="T21" s="16">
        <f t="shared" si="8"/>
        <v>1.171</v>
      </c>
      <c r="U21" s="16">
        <f t="shared" si="8"/>
        <v>4.6189999999999998</v>
      </c>
      <c r="V21" s="16">
        <f t="shared" si="8"/>
        <v>8.2579999999999991</v>
      </c>
      <c r="W21" s="16">
        <f t="shared" si="8"/>
        <v>8.9</v>
      </c>
      <c r="X21" s="35">
        <v>0</v>
      </c>
      <c r="Y21" s="35">
        <v>0</v>
      </c>
      <c r="Z21" s="35">
        <v>0</v>
      </c>
      <c r="AA21" s="35">
        <v>0</v>
      </c>
      <c r="AB21" s="16"/>
      <c r="AC21" s="17"/>
      <c r="AD21" s="12"/>
      <c r="AE21" s="11">
        <v>6226.3549999999996</v>
      </c>
      <c r="AF21" s="12">
        <f t="shared" si="1"/>
        <v>9433.3549999999996</v>
      </c>
      <c r="AG21" s="39">
        <f>7526.087-7521.649</f>
        <v>4.4380000000001019</v>
      </c>
      <c r="AH21" s="12"/>
      <c r="AI21" s="12"/>
      <c r="AJ21" s="12">
        <f t="shared" si="4"/>
        <v>1757.6119999999992</v>
      </c>
      <c r="AK21" s="12"/>
      <c r="AL21" s="12"/>
      <c r="AM21" s="12"/>
      <c r="AN21" s="12"/>
      <c r="AO21" s="12"/>
      <c r="AP21" s="12"/>
      <c r="AQ21" s="12"/>
      <c r="AR21" s="12"/>
      <c r="AS21" s="12"/>
      <c r="AT21" s="14"/>
    </row>
    <row r="22" spans="1:46" ht="15.75" thickBot="1" x14ac:dyDescent="0.3">
      <c r="AD22" s="12"/>
      <c r="AE22" s="11">
        <v>8402</v>
      </c>
      <c r="AF22" s="12">
        <f t="shared" si="1"/>
        <v>11609</v>
      </c>
      <c r="AG22" s="39">
        <f>5337.33-5334.15</f>
        <v>3.180000000000291</v>
      </c>
      <c r="AH22" s="12"/>
      <c r="AI22" s="12"/>
      <c r="AJ22" s="12">
        <f t="shared" si="4"/>
        <v>2175.6450000000004</v>
      </c>
      <c r="AK22" s="12"/>
      <c r="AL22" s="12"/>
      <c r="AM22" s="12"/>
      <c r="AN22" s="12"/>
      <c r="AO22" s="12"/>
      <c r="AP22" s="12"/>
      <c r="AQ22" s="12"/>
      <c r="AR22" s="12"/>
      <c r="AS22" s="12"/>
      <c r="AT22" s="14"/>
    </row>
    <row r="23" spans="1:46" x14ac:dyDescent="0.25">
      <c r="A23" s="26" t="s">
        <v>68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AD23" s="12"/>
      <c r="AE23" s="11">
        <v>10534</v>
      </c>
      <c r="AF23" s="12">
        <f t="shared" si="1"/>
        <v>13741</v>
      </c>
      <c r="AG23" s="39">
        <f>3211.456-3209.55</f>
        <v>1.9059999999999491</v>
      </c>
      <c r="AH23" s="12"/>
      <c r="AI23" s="12"/>
      <c r="AJ23" s="12">
        <f t="shared" si="4"/>
        <v>2132</v>
      </c>
      <c r="AK23" s="12"/>
      <c r="AL23" s="12"/>
      <c r="AM23" s="12"/>
      <c r="AN23" s="12"/>
      <c r="AO23" s="12"/>
      <c r="AP23" s="12"/>
      <c r="AQ23" s="12"/>
      <c r="AR23" s="12"/>
      <c r="AS23" s="12"/>
      <c r="AT23" s="14"/>
    </row>
    <row r="24" spans="1:46" x14ac:dyDescent="0.25">
      <c r="A24" s="18" t="s">
        <v>4</v>
      </c>
      <c r="B24" s="19"/>
      <c r="C24" s="19">
        <v>2.3650000000000002</v>
      </c>
      <c r="D24" s="20">
        <v>14.164</v>
      </c>
      <c r="E24" s="20">
        <v>11.173999999999999</v>
      </c>
      <c r="F24" s="19">
        <v>8.68</v>
      </c>
      <c r="G24" s="19">
        <v>1.9830000000000001</v>
      </c>
      <c r="H24" s="19">
        <v>1.5209999999999999</v>
      </c>
      <c r="I24" s="19">
        <v>1.1319999999999999</v>
      </c>
      <c r="J24" s="19">
        <v>1.125</v>
      </c>
      <c r="K24" s="19">
        <v>7.7320000000000002</v>
      </c>
      <c r="L24" s="19">
        <v>1.048</v>
      </c>
      <c r="M24" s="19">
        <v>9.16</v>
      </c>
      <c r="N24" s="19">
        <v>0.92100000000000004</v>
      </c>
      <c r="O24" s="19">
        <v>7.9560000000000004</v>
      </c>
      <c r="P24" s="19">
        <v>11.305</v>
      </c>
      <c r="Q24" s="19">
        <v>10.493</v>
      </c>
      <c r="R24" s="19">
        <v>7.4320000000000004</v>
      </c>
      <c r="S24" s="19">
        <v>7.1420000000000003</v>
      </c>
      <c r="T24" s="19">
        <v>3.7029999999999998</v>
      </c>
      <c r="U24" s="19">
        <v>9.5839999999999996</v>
      </c>
      <c r="V24" s="19">
        <v>11.526</v>
      </c>
      <c r="W24" s="21">
        <v>8.9</v>
      </c>
      <c r="AD24" s="12"/>
      <c r="AE24" s="11">
        <v>10878.210999999999</v>
      </c>
      <c r="AF24" s="12">
        <f t="shared" si="1"/>
        <v>14085.210999999999</v>
      </c>
      <c r="AG24" s="39">
        <f>2867.222-2865.676</f>
        <v>1.5460000000002765</v>
      </c>
      <c r="AH24" s="12"/>
      <c r="AI24" s="12"/>
      <c r="AJ24" s="12">
        <f t="shared" si="4"/>
        <v>344.21099999999933</v>
      </c>
      <c r="AK24" s="12"/>
      <c r="AL24" s="12"/>
      <c r="AM24" s="12"/>
      <c r="AN24" s="12"/>
      <c r="AO24" s="12"/>
      <c r="AP24" s="12"/>
      <c r="AQ24" s="12"/>
      <c r="AR24" s="12"/>
      <c r="AS24" s="12"/>
      <c r="AT24" s="14"/>
    </row>
    <row r="25" spans="1:46" x14ac:dyDescent="0.25">
      <c r="A25" s="22" t="s">
        <v>94</v>
      </c>
      <c r="B25" s="19"/>
      <c r="C25" s="19">
        <v>0.79500000000000004</v>
      </c>
      <c r="D25" s="19">
        <v>0.90300000000000002</v>
      </c>
      <c r="E25" s="19">
        <v>0.78600000000000003</v>
      </c>
      <c r="F25" s="19">
        <v>0.40899999999999997</v>
      </c>
      <c r="G25" s="19">
        <v>1.8540000000000001</v>
      </c>
      <c r="H25" s="19">
        <v>0.36399999999999999</v>
      </c>
      <c r="I25" s="19">
        <v>8.8049999999999997</v>
      </c>
      <c r="J25" s="19">
        <v>1.4830000000000001</v>
      </c>
      <c r="K25" s="19">
        <v>0.38</v>
      </c>
      <c r="L25" s="19">
        <v>1.0069999999999999</v>
      </c>
      <c r="M25" s="19">
        <v>9.391</v>
      </c>
      <c r="N25" s="19">
        <v>9.202</v>
      </c>
      <c r="O25" s="19"/>
      <c r="P25" s="19">
        <v>1.6830000000000001</v>
      </c>
      <c r="Q25" s="19">
        <v>1.504</v>
      </c>
      <c r="R25" s="19">
        <v>1.2390000000000001</v>
      </c>
      <c r="S25" s="19">
        <v>2.2570000000000001</v>
      </c>
      <c r="T25" s="19">
        <v>9.0909999999999993</v>
      </c>
      <c r="U25" s="19">
        <v>4.6189999999999998</v>
      </c>
      <c r="V25" s="19">
        <v>8.2579999999999991</v>
      </c>
      <c r="W25" s="21"/>
      <c r="AE25" s="11">
        <v>11426.509</v>
      </c>
      <c r="AF25" s="12">
        <f t="shared" si="1"/>
        <v>14633.509</v>
      </c>
      <c r="AG25" s="39">
        <f>-2315.98+2319.66</f>
        <v>3.6799999999998363</v>
      </c>
      <c r="AH25" s="12"/>
      <c r="AI25" s="12"/>
      <c r="AJ25" s="12">
        <f t="shared" si="4"/>
        <v>548.29800000000068</v>
      </c>
      <c r="AK25" s="12"/>
      <c r="AL25" s="12"/>
      <c r="AM25" s="12"/>
      <c r="AN25" s="12"/>
      <c r="AO25" s="12"/>
      <c r="AP25" s="12"/>
      <c r="AQ25" s="12"/>
      <c r="AR25" s="12"/>
      <c r="AS25" s="12"/>
      <c r="AT25" s="14"/>
    </row>
    <row r="26" spans="1:46" x14ac:dyDescent="0.25">
      <c r="A26" s="22" t="s">
        <v>69</v>
      </c>
      <c r="B26" s="19"/>
      <c r="C26" s="20">
        <v>9.0329999999999995</v>
      </c>
      <c r="D26" s="19">
        <v>1.635</v>
      </c>
      <c r="E26" s="19">
        <v>0.97299999999999998</v>
      </c>
      <c r="F26" s="19">
        <v>0.78600000000000003</v>
      </c>
      <c r="G26" s="19">
        <v>13.082000000000001</v>
      </c>
      <c r="H26" s="19">
        <v>0.153</v>
      </c>
      <c r="I26" s="19">
        <v>1.72</v>
      </c>
      <c r="J26" s="19">
        <v>0.53500000000000003</v>
      </c>
      <c r="K26" s="19">
        <v>0.96399999999999997</v>
      </c>
      <c r="L26" s="19">
        <v>0.59099999999999997</v>
      </c>
      <c r="M26" s="19"/>
      <c r="N26" s="19"/>
      <c r="O26" s="19"/>
      <c r="P26" s="19">
        <v>4.899</v>
      </c>
      <c r="Q26" s="19">
        <v>8.0500000000000007</v>
      </c>
      <c r="R26" s="19">
        <v>0.70499999999999996</v>
      </c>
      <c r="S26" s="19">
        <v>1.2470000000000001</v>
      </c>
      <c r="T26" s="19">
        <v>1.171</v>
      </c>
      <c r="U26" s="19">
        <v>8.8780000000000001</v>
      </c>
      <c r="V26" s="19"/>
      <c r="W26" s="21"/>
      <c r="AE26" s="11">
        <v>11739</v>
      </c>
      <c r="AF26" s="12">
        <f t="shared" si="1"/>
        <v>14946</v>
      </c>
      <c r="AG26" s="39">
        <f>2009.3417-2006.789</f>
        <v>2.5526999999999589</v>
      </c>
      <c r="AH26" s="13" t="s">
        <v>65</v>
      </c>
      <c r="AI26" s="12"/>
      <c r="AJ26" s="12">
        <f t="shared" si="4"/>
        <v>312.49099999999999</v>
      </c>
      <c r="AK26" s="12"/>
      <c r="AL26" s="12"/>
      <c r="AM26" s="12"/>
      <c r="AN26" s="12"/>
      <c r="AO26" s="12"/>
      <c r="AP26" s="12"/>
      <c r="AQ26" s="12"/>
      <c r="AR26" s="12"/>
      <c r="AS26" s="12"/>
      <c r="AT26" s="14"/>
    </row>
    <row r="27" spans="1:46" x14ac:dyDescent="0.25">
      <c r="A27" s="46" t="s">
        <v>95</v>
      </c>
      <c r="B27" s="19"/>
      <c r="C27" s="19"/>
      <c r="D27" s="19"/>
      <c r="E27" s="19">
        <v>1.125</v>
      </c>
      <c r="F27" s="19">
        <v>0.63600000000000001</v>
      </c>
      <c r="G27" s="19">
        <v>1.6220000000000001</v>
      </c>
      <c r="H27" s="19">
        <v>0.503</v>
      </c>
      <c r="I27" s="19">
        <v>0.93899999999999995</v>
      </c>
      <c r="J27" s="19">
        <v>0.33700000000000002</v>
      </c>
      <c r="K27" s="19">
        <v>8.9009999999999998</v>
      </c>
      <c r="L27" s="19">
        <v>1.3240000000000001</v>
      </c>
      <c r="M27" s="19"/>
      <c r="N27" s="19"/>
      <c r="O27" s="19"/>
      <c r="P27" s="19">
        <v>1.7030000000000001</v>
      </c>
      <c r="Q27" s="19"/>
      <c r="R27" s="19">
        <v>0.51800000000000002</v>
      </c>
      <c r="S27" s="19">
        <v>9.34</v>
      </c>
      <c r="T27" s="19">
        <v>9.2530000000000001</v>
      </c>
      <c r="U27" s="19"/>
      <c r="V27" s="19"/>
      <c r="W27" s="21"/>
      <c r="AE27" s="11">
        <v>12139</v>
      </c>
      <c r="AF27" s="12">
        <f t="shared" si="1"/>
        <v>15346</v>
      </c>
      <c r="AG27" s="39">
        <f>1607.1498-1604.0719</f>
        <v>3.0778999999999996</v>
      </c>
      <c r="AH27" s="12" t="s">
        <v>53</v>
      </c>
      <c r="AI27" s="39">
        <f>SUM(AG15:AG32)</f>
        <v>58.256700000000365</v>
      </c>
      <c r="AJ27" s="12">
        <f t="shared" si="4"/>
        <v>400</v>
      </c>
      <c r="AK27" s="12" t="s">
        <v>66</v>
      </c>
      <c r="AL27" s="12"/>
      <c r="AM27" s="12"/>
      <c r="AN27" s="12"/>
      <c r="AO27" s="12"/>
      <c r="AP27" s="12"/>
      <c r="AQ27" s="12"/>
      <c r="AR27" s="12"/>
      <c r="AS27" s="12"/>
      <c r="AT27" s="14"/>
    </row>
    <row r="28" spans="1:46" x14ac:dyDescent="0.25">
      <c r="A28" s="47" t="s">
        <v>97</v>
      </c>
      <c r="B28" s="19"/>
      <c r="C28" s="19"/>
      <c r="D28" s="19"/>
      <c r="E28" s="19">
        <v>0.55000000000000004</v>
      </c>
      <c r="F28" s="19"/>
      <c r="G28" s="19">
        <v>1.1599999999999999</v>
      </c>
      <c r="H28" s="19">
        <v>0.57299999999999995</v>
      </c>
      <c r="I28" s="19">
        <v>0.69499999999999995</v>
      </c>
      <c r="J28" s="19">
        <v>9.2720000000000002</v>
      </c>
      <c r="K28" s="19">
        <v>0.33600000000000002</v>
      </c>
      <c r="L28" s="19">
        <v>16.936</v>
      </c>
      <c r="M28" s="19"/>
      <c r="N28" s="19"/>
      <c r="O28" s="19"/>
      <c r="P28" s="19">
        <v>9.5960000000000001</v>
      </c>
      <c r="Q28" s="19"/>
      <c r="R28" s="19">
        <v>10.718999999999999</v>
      </c>
      <c r="S28" s="19"/>
      <c r="T28" s="19"/>
      <c r="U28" s="19"/>
      <c r="V28" s="19"/>
      <c r="W28" s="21"/>
      <c r="AE28" s="11">
        <v>16825.645</v>
      </c>
      <c r="AF28" s="12">
        <f t="shared" si="1"/>
        <v>20032.645</v>
      </c>
      <c r="AG28" s="39">
        <f>3062.13-3060.695</f>
        <v>1.4349999999999454</v>
      </c>
      <c r="AH28" s="12" t="s">
        <v>20</v>
      </c>
      <c r="AI28" s="39">
        <f>MIN(AG15:AG32)</f>
        <v>1.1100000000005821</v>
      </c>
      <c r="AJ28" s="12">
        <f t="shared" si="4"/>
        <v>4686.6450000000004</v>
      </c>
      <c r="AK28" s="12" t="s">
        <v>20</v>
      </c>
      <c r="AL28" s="39">
        <f>MIN(AJ15:AJ32)</f>
        <v>172.66399999999976</v>
      </c>
      <c r="AM28" s="12"/>
      <c r="AN28" s="12"/>
      <c r="AO28" s="12"/>
      <c r="AP28" s="12"/>
      <c r="AQ28" s="12"/>
      <c r="AR28" s="12"/>
      <c r="AS28" s="12"/>
      <c r="AT28" s="14"/>
    </row>
    <row r="29" spans="1:46" x14ac:dyDescent="0.25">
      <c r="A29" s="46" t="s">
        <v>96</v>
      </c>
      <c r="B29" s="19"/>
      <c r="C29" s="19"/>
      <c r="D29" s="19"/>
      <c r="E29" s="19">
        <v>1.196</v>
      </c>
      <c r="F29" s="19"/>
      <c r="G29" s="19"/>
      <c r="H29" s="19">
        <v>0.64700000000000002</v>
      </c>
      <c r="I29" s="19">
        <v>8.9619999999999997</v>
      </c>
      <c r="J29" s="19">
        <v>9.1669999999999998</v>
      </c>
      <c r="K29" s="19">
        <v>1.0649999999999999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1"/>
      <c r="AE29" s="11">
        <v>21307.062000000002</v>
      </c>
      <c r="AF29" s="12">
        <f t="shared" si="1"/>
        <v>24514.062000000002</v>
      </c>
      <c r="AG29" s="39">
        <f>7521.211-7512.141</f>
        <v>9.0700000000006185</v>
      </c>
      <c r="AH29" s="12" t="s">
        <v>51</v>
      </c>
      <c r="AI29" s="39">
        <f>AVERAGE(AG15:AG32)</f>
        <v>3.2364833333333536</v>
      </c>
      <c r="AJ29" s="12">
        <f t="shared" si="4"/>
        <v>4481.4170000000013</v>
      </c>
      <c r="AK29" s="12" t="s">
        <v>51</v>
      </c>
      <c r="AL29" s="39">
        <f>AVERAGE(AJ15:AJ32)</f>
        <v>1685.2352941176471</v>
      </c>
      <c r="AM29" s="12"/>
      <c r="AN29" s="12"/>
      <c r="AO29" s="12"/>
      <c r="AP29" s="12"/>
      <c r="AQ29" s="12"/>
      <c r="AR29" s="12"/>
      <c r="AS29" s="12"/>
      <c r="AT29" s="14"/>
    </row>
    <row r="30" spans="1:46" x14ac:dyDescent="0.25">
      <c r="A30" s="18"/>
      <c r="B30" s="19"/>
      <c r="C30" s="19"/>
      <c r="D30" s="19"/>
      <c r="E30" s="19"/>
      <c r="F30" s="19"/>
      <c r="G30" s="19"/>
      <c r="H30" s="19"/>
      <c r="I30" s="19">
        <v>0.68200000000000005</v>
      </c>
      <c r="J30" s="19">
        <v>1.4410000000000001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1"/>
      <c r="AE30" s="11">
        <v>21843</v>
      </c>
      <c r="AF30" s="12">
        <f t="shared" si="1"/>
        <v>25050</v>
      </c>
      <c r="AG30" s="39">
        <f>8050.4-8045.2</f>
        <v>5.1999999999998181</v>
      </c>
      <c r="AH30" s="12" t="s">
        <v>21</v>
      </c>
      <c r="AI30" s="39">
        <f>MEDIAN(AG15:AG32)</f>
        <v>2.2978499999998121</v>
      </c>
      <c r="AJ30" s="12">
        <f t="shared" si="4"/>
        <v>535.93799999999828</v>
      </c>
      <c r="AK30" s="12" t="s">
        <v>21</v>
      </c>
      <c r="AL30" s="39">
        <f>MEDIAN(AJ15:AJ32)</f>
        <v>1423</v>
      </c>
      <c r="AM30" s="12"/>
      <c r="AN30" s="12"/>
      <c r="AO30" s="12"/>
      <c r="AP30" s="12"/>
      <c r="AQ30" s="12"/>
      <c r="AR30" s="12"/>
      <c r="AS30" s="12"/>
      <c r="AT30" s="14"/>
    </row>
    <row r="31" spans="1:46" ht="15.75" thickBot="1" x14ac:dyDescent="0.3">
      <c r="A31" s="23" t="s">
        <v>5</v>
      </c>
      <c r="B31" s="24"/>
      <c r="C31" s="24"/>
      <c r="D31" s="24"/>
      <c r="E31" s="24"/>
      <c r="F31" s="24"/>
      <c r="G31" s="24"/>
      <c r="H31" s="24"/>
      <c r="I31" s="24">
        <v>0.81599999999999995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AE31" s="11">
        <v>23266</v>
      </c>
      <c r="AF31" s="12">
        <f t="shared" si="1"/>
        <v>26473</v>
      </c>
      <c r="AG31" s="39">
        <f>9485.32-9484.21</f>
        <v>1.1100000000005821</v>
      </c>
      <c r="AH31" s="12" t="s">
        <v>18</v>
      </c>
      <c r="AI31" s="39">
        <f>MAX(AG15:AG32)</f>
        <v>9.5470000000004802</v>
      </c>
      <c r="AJ31" s="12">
        <f t="shared" si="4"/>
        <v>1423</v>
      </c>
      <c r="AK31" s="12" t="s">
        <v>18</v>
      </c>
      <c r="AL31" s="39">
        <f>MAX(AJ15:AJ32)</f>
        <v>4686.6450000000004</v>
      </c>
      <c r="AM31" s="12"/>
      <c r="AN31" s="12"/>
      <c r="AO31" s="12"/>
      <c r="AP31" s="12"/>
      <c r="AQ31" s="12"/>
      <c r="AR31" s="12"/>
      <c r="AS31" s="12"/>
      <c r="AT31" s="14"/>
    </row>
    <row r="32" spans="1:46" x14ac:dyDescent="0.25">
      <c r="AE32" s="11">
        <v>27438</v>
      </c>
      <c r="AF32" s="12">
        <f t="shared" si="1"/>
        <v>30645</v>
      </c>
      <c r="AG32" s="39">
        <f>13653.233-13651.19</f>
        <v>2.0429999999996653</v>
      </c>
      <c r="AH32" s="13" t="s">
        <v>50</v>
      </c>
      <c r="AI32" s="42">
        <f>COUNT(AG15:AG32)</f>
        <v>18</v>
      </c>
      <c r="AJ32" s="12">
        <f t="shared" si="4"/>
        <v>4172</v>
      </c>
      <c r="AK32" s="13" t="s">
        <v>50</v>
      </c>
      <c r="AL32" s="42">
        <f>COUNT(AJ15:AJ32)</f>
        <v>17</v>
      </c>
      <c r="AM32" s="12"/>
      <c r="AN32" s="12"/>
      <c r="AO32" s="12"/>
      <c r="AP32" s="12"/>
      <c r="AQ32" s="12"/>
      <c r="AR32" s="12"/>
      <c r="AS32" s="12"/>
      <c r="AT32" s="14"/>
    </row>
    <row r="33" spans="2:46" ht="15.75" thickBot="1" x14ac:dyDescent="0.3">
      <c r="AE33" s="11"/>
      <c r="AF33" s="12"/>
      <c r="AG33" s="39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4"/>
    </row>
    <row r="34" spans="2:46" x14ac:dyDescent="0.25">
      <c r="B34" s="38" t="s">
        <v>90</v>
      </c>
      <c r="C34" s="9"/>
      <c r="D34" s="9"/>
      <c r="E34" s="9"/>
      <c r="F34" s="10"/>
      <c r="H34" s="38" t="s">
        <v>71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AE34" s="11"/>
      <c r="AF34" s="12"/>
      <c r="AG34" s="39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4"/>
    </row>
    <row r="35" spans="2:46" x14ac:dyDescent="0.25">
      <c r="B35" s="11"/>
      <c r="C35" s="12" t="s">
        <v>6</v>
      </c>
      <c r="D35" s="12"/>
      <c r="E35" s="12"/>
      <c r="F35" s="14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4"/>
      <c r="AE35" s="11"/>
      <c r="AF35" s="12"/>
      <c r="AG35" s="39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4"/>
    </row>
    <row r="36" spans="2:46" x14ac:dyDescent="0.25">
      <c r="B36" s="11" t="s">
        <v>29</v>
      </c>
      <c r="C36" s="12">
        <v>16.936</v>
      </c>
      <c r="D36" s="12"/>
      <c r="E36" s="13" t="s">
        <v>17</v>
      </c>
      <c r="F36" s="36">
        <f>COUNT(C36:C120)</f>
        <v>85</v>
      </c>
      <c r="H36" s="32" t="s">
        <v>23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4"/>
      <c r="AE36" s="32" t="s">
        <v>10</v>
      </c>
      <c r="AF36" s="12"/>
      <c r="AG36" s="39">
        <v>31297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4"/>
    </row>
    <row r="37" spans="2:46" x14ac:dyDescent="0.25">
      <c r="B37" s="11" t="s">
        <v>29</v>
      </c>
      <c r="C37" s="13">
        <v>14.164</v>
      </c>
      <c r="D37" s="12"/>
      <c r="E37" s="13" t="s">
        <v>18</v>
      </c>
      <c r="F37" s="36">
        <f>MAX(C36:C120)</f>
        <v>16.936</v>
      </c>
      <c r="H37" s="11" t="s">
        <v>24</v>
      </c>
      <c r="I37" s="12">
        <f>SUM(C70:C120)</f>
        <v>53.107000000000006</v>
      </c>
      <c r="J37" s="44">
        <f>I37/$I$41</f>
        <v>0.1408561652918866</v>
      </c>
      <c r="K37" s="44">
        <f>I37/$I$41</f>
        <v>0.1408561652918866</v>
      </c>
      <c r="L37" s="12"/>
      <c r="M37" s="12"/>
      <c r="N37" s="12"/>
      <c r="O37" s="12"/>
      <c r="P37" s="12"/>
      <c r="Q37" s="12"/>
      <c r="R37" s="12"/>
      <c r="S37" s="12"/>
      <c r="T37" s="12"/>
      <c r="U37" s="14"/>
      <c r="W37">
        <v>0</v>
      </c>
      <c r="AE37" s="11" t="s">
        <v>31</v>
      </c>
      <c r="AF37" s="12"/>
      <c r="AG37" s="39">
        <f>SUM(AG15:AG32)</f>
        <v>58.256700000000365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4"/>
    </row>
    <row r="38" spans="2:46" x14ac:dyDescent="0.25">
      <c r="B38" s="11" t="s">
        <v>29</v>
      </c>
      <c r="C38" s="12">
        <v>13.082000000000001</v>
      </c>
      <c r="D38" s="12"/>
      <c r="E38" s="13" t="s">
        <v>19</v>
      </c>
      <c r="F38" s="36">
        <f>AVERAGE(C36:C120)</f>
        <v>4.323670588235295</v>
      </c>
      <c r="H38" s="11" t="s">
        <v>28</v>
      </c>
      <c r="I38" s="12">
        <f>SUM(C67:C69)</f>
        <v>13.221</v>
      </c>
      <c r="J38" s="44">
        <f t="shared" ref="J38:J40" si="9">I38/$I$41</f>
        <v>3.5066175105429281E-2</v>
      </c>
      <c r="K38" s="44"/>
      <c r="L38" s="12"/>
      <c r="M38" s="12"/>
      <c r="N38" s="12"/>
      <c r="O38" s="12"/>
      <c r="P38" s="12"/>
      <c r="Q38" s="12"/>
      <c r="R38" s="12"/>
      <c r="S38" s="12"/>
      <c r="T38" s="12"/>
      <c r="U38" s="14"/>
      <c r="W38">
        <v>0.5</v>
      </c>
      <c r="AE38" s="33" t="s">
        <v>7</v>
      </c>
      <c r="AF38" s="12"/>
      <c r="AG38" s="40">
        <f>AG37/AG36</f>
        <v>1.8614148320925444E-3</v>
      </c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4"/>
    </row>
    <row r="39" spans="2:46" x14ac:dyDescent="0.25">
      <c r="B39" s="11" t="s">
        <v>30</v>
      </c>
      <c r="C39" s="12">
        <v>11.526</v>
      </c>
      <c r="D39" s="12"/>
      <c r="E39" s="13" t="s">
        <v>21</v>
      </c>
      <c r="F39" s="36">
        <f>MEDIAN(C36:C120)</f>
        <v>1.6220000000000001</v>
      </c>
      <c r="H39" s="11" t="s">
        <v>25</v>
      </c>
      <c r="I39" s="12">
        <f>SUM(C39:C68)</f>
        <v>266.52</v>
      </c>
      <c r="J39" s="44">
        <f t="shared" si="9"/>
        <v>0.70689335066175107</v>
      </c>
      <c r="K39" s="44">
        <f>(I38+I39+I40)/I41</f>
        <v>0.85914383470811351</v>
      </c>
      <c r="L39" s="12"/>
      <c r="M39" s="12"/>
      <c r="N39" s="12"/>
      <c r="O39" s="12"/>
      <c r="P39" s="12"/>
      <c r="Q39" s="12"/>
      <c r="R39" s="12"/>
      <c r="S39" s="12"/>
      <c r="T39" s="12"/>
      <c r="U39" s="14"/>
      <c r="W39">
        <v>1</v>
      </c>
      <c r="AE39" s="11" t="s">
        <v>11</v>
      </c>
      <c r="AF39" s="12"/>
      <c r="AG39" s="39">
        <f>MAX(AG15:AG32)</f>
        <v>9.5470000000004802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4"/>
    </row>
    <row r="40" spans="2:46" x14ac:dyDescent="0.25">
      <c r="B40" s="11" t="s">
        <v>30</v>
      </c>
      <c r="C40" s="12">
        <v>11.305</v>
      </c>
      <c r="D40" s="12"/>
      <c r="E40" s="13" t="s">
        <v>20</v>
      </c>
      <c r="F40" s="36">
        <f>MIN(C36:C120)</f>
        <v>0.153</v>
      </c>
      <c r="H40" s="11" t="s">
        <v>26</v>
      </c>
      <c r="I40" s="12">
        <f>SUM(C36:C38)</f>
        <v>44.182000000000002</v>
      </c>
      <c r="J40" s="44">
        <f t="shared" si="9"/>
        <v>0.1171843089409331</v>
      </c>
      <c r="K40" s="44"/>
      <c r="L40" s="12"/>
      <c r="M40" s="12"/>
      <c r="N40" s="12"/>
      <c r="O40" s="12"/>
      <c r="P40" s="12"/>
      <c r="Q40" s="12"/>
      <c r="R40" s="12"/>
      <c r="S40" s="12"/>
      <c r="T40" s="12"/>
      <c r="U40" s="14"/>
      <c r="W40">
        <v>1.5</v>
      </c>
      <c r="AE40" s="11" t="s">
        <v>12</v>
      </c>
      <c r="AF40" s="12"/>
      <c r="AG40" s="39">
        <f>AVERAGE((AG15:AG32))</f>
        <v>3.2364833333333536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4"/>
    </row>
    <row r="41" spans="2:46" x14ac:dyDescent="0.25">
      <c r="B41" s="11" t="s">
        <v>30</v>
      </c>
      <c r="C41" s="13">
        <v>11.173999999999999</v>
      </c>
      <c r="D41" s="12"/>
      <c r="E41" s="12"/>
      <c r="F41" s="14"/>
      <c r="H41" s="32" t="s">
        <v>23</v>
      </c>
      <c r="I41" s="12">
        <f>SUM(I37:I40)</f>
        <v>377.03</v>
      </c>
      <c r="J41" s="12">
        <f>SUM(J37:J40)</f>
        <v>1</v>
      </c>
      <c r="K41" s="12">
        <f>SUM(K37:K40)</f>
        <v>1</v>
      </c>
      <c r="L41" s="12"/>
      <c r="M41" s="12"/>
      <c r="N41" s="12"/>
      <c r="O41" s="12"/>
      <c r="P41" s="12"/>
      <c r="Q41" s="12"/>
      <c r="R41" s="12"/>
      <c r="S41" s="12"/>
      <c r="T41" s="12"/>
      <c r="U41" s="14"/>
      <c r="W41">
        <v>2</v>
      </c>
      <c r="AE41" s="11" t="s">
        <v>13</v>
      </c>
      <c r="AF41" s="12"/>
      <c r="AG41" s="39">
        <f>MEDIAN(AG15:AG32)</f>
        <v>2.2978499999998121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4"/>
    </row>
    <row r="42" spans="2:46" x14ac:dyDescent="0.25">
      <c r="B42" s="11" t="s">
        <v>30</v>
      </c>
      <c r="C42" s="12">
        <v>10.718999999999999</v>
      </c>
      <c r="D42" s="12"/>
      <c r="E42" s="12"/>
      <c r="F42" s="14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4"/>
      <c r="W42">
        <v>2.5</v>
      </c>
      <c r="AE42" s="11" t="s">
        <v>14</v>
      </c>
      <c r="AF42" s="12"/>
      <c r="AG42" s="39">
        <f>MIN(AG15:AG32)</f>
        <v>1.1100000000005821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4"/>
    </row>
    <row r="43" spans="2:46" x14ac:dyDescent="0.25">
      <c r="B43" s="11" t="s">
        <v>30</v>
      </c>
      <c r="C43" s="12">
        <v>10.493</v>
      </c>
      <c r="D43" s="12"/>
      <c r="E43" s="12"/>
      <c r="F43" s="14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4"/>
      <c r="W43">
        <v>3</v>
      </c>
      <c r="AE43" s="11" t="s">
        <v>15</v>
      </c>
      <c r="AF43" s="12"/>
      <c r="AG43" s="39">
        <f>COUNT(AG15:AG32)</f>
        <v>18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4"/>
    </row>
    <row r="44" spans="2:46" ht="15.75" thickBot="1" x14ac:dyDescent="0.3">
      <c r="B44" s="11" t="s">
        <v>30</v>
      </c>
      <c r="C44" s="12">
        <v>9.5960000000000001</v>
      </c>
      <c r="D44" s="12"/>
      <c r="E44" s="12"/>
      <c r="F44" s="14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4"/>
      <c r="W44">
        <v>3.5</v>
      </c>
      <c r="AE44" s="15" t="s">
        <v>32</v>
      </c>
      <c r="AF44" s="16"/>
      <c r="AG44" s="41">
        <f>(AG15+AG29)/AG37</f>
        <v>0.31956839299172424</v>
      </c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7"/>
    </row>
    <row r="45" spans="2:46" x14ac:dyDescent="0.25">
      <c r="B45" s="11" t="s">
        <v>30</v>
      </c>
      <c r="C45" s="12">
        <v>9.5839999999999996</v>
      </c>
      <c r="D45" s="12"/>
      <c r="E45" s="12"/>
      <c r="F45" s="14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4"/>
      <c r="W45">
        <v>4</v>
      </c>
    </row>
    <row r="46" spans="2:46" x14ac:dyDescent="0.25">
      <c r="B46" s="11" t="s">
        <v>30</v>
      </c>
      <c r="C46" s="12">
        <v>9.391</v>
      </c>
      <c r="D46" s="12"/>
      <c r="E46" s="12"/>
      <c r="F46" s="14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4"/>
      <c r="W46">
        <v>4.5</v>
      </c>
    </row>
    <row r="47" spans="2:46" x14ac:dyDescent="0.25">
      <c r="B47" s="11" t="s">
        <v>30</v>
      </c>
      <c r="C47" s="12">
        <v>9.34</v>
      </c>
      <c r="D47" s="12"/>
      <c r="E47" s="12"/>
      <c r="F47" s="14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4"/>
      <c r="W47">
        <v>5</v>
      </c>
    </row>
    <row r="48" spans="2:46" ht="15.75" thickBot="1" x14ac:dyDescent="0.3">
      <c r="B48" s="11" t="s">
        <v>30</v>
      </c>
      <c r="C48" s="12">
        <v>9.2720000000000002</v>
      </c>
      <c r="D48" s="12"/>
      <c r="E48" s="12"/>
      <c r="F48" s="14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4"/>
      <c r="W48">
        <v>5.5</v>
      </c>
      <c r="AC48" s="1" t="s">
        <v>72</v>
      </c>
    </row>
    <row r="49" spans="2:36" x14ac:dyDescent="0.25">
      <c r="B49" s="11" t="s">
        <v>30</v>
      </c>
      <c r="C49" s="12">
        <v>9.2530000000000001</v>
      </c>
      <c r="D49" s="12"/>
      <c r="E49" s="12"/>
      <c r="F49" s="14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4"/>
      <c r="W49">
        <v>6</v>
      </c>
      <c r="AC49" s="8" t="s">
        <v>36</v>
      </c>
      <c r="AD49" s="9"/>
      <c r="AE49" s="9"/>
      <c r="AF49" s="9"/>
      <c r="AG49" s="9"/>
      <c r="AH49" s="9"/>
      <c r="AI49" s="9"/>
      <c r="AJ49" s="10"/>
    </row>
    <row r="50" spans="2:36" x14ac:dyDescent="0.25">
      <c r="B50" s="11" t="s">
        <v>30</v>
      </c>
      <c r="C50" s="12">
        <v>9.202</v>
      </c>
      <c r="D50" s="12"/>
      <c r="E50" s="12"/>
      <c r="F50" s="14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4"/>
      <c r="W50">
        <v>6.5</v>
      </c>
      <c r="AC50" s="11" t="s">
        <v>44</v>
      </c>
      <c r="AD50" s="12" t="s">
        <v>43</v>
      </c>
      <c r="AE50" s="12" t="s">
        <v>47</v>
      </c>
      <c r="AF50" s="12" t="s">
        <v>46</v>
      </c>
      <c r="AG50" s="12" t="s">
        <v>48</v>
      </c>
      <c r="AH50" s="12" t="s">
        <v>45</v>
      </c>
      <c r="AI50" s="12"/>
      <c r="AJ50" s="14"/>
    </row>
    <row r="51" spans="2:36" x14ac:dyDescent="0.25">
      <c r="B51" s="11" t="s">
        <v>30</v>
      </c>
      <c r="C51" s="12">
        <v>9.1669999999999998</v>
      </c>
      <c r="D51" s="12"/>
      <c r="E51" s="12"/>
      <c r="F51" s="14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4"/>
      <c r="W51">
        <v>7</v>
      </c>
      <c r="AC51" s="11" t="s">
        <v>37</v>
      </c>
      <c r="AD51" s="12">
        <v>0.23</v>
      </c>
      <c r="AE51" s="12">
        <f>AD51</f>
        <v>0.23</v>
      </c>
      <c r="AF51" s="12"/>
      <c r="AG51" s="12"/>
      <c r="AH51" s="12"/>
      <c r="AI51" s="12"/>
      <c r="AJ51" s="14"/>
    </row>
    <row r="52" spans="2:36" x14ac:dyDescent="0.25">
      <c r="B52" s="11" t="s">
        <v>30</v>
      </c>
      <c r="C52" s="12">
        <v>9.16</v>
      </c>
      <c r="D52" s="12"/>
      <c r="E52" s="12"/>
      <c r="F52" s="14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4"/>
      <c r="W52">
        <v>7.5</v>
      </c>
      <c r="AC52" s="11" t="s">
        <v>38</v>
      </c>
      <c r="AD52" s="12">
        <v>1.7</v>
      </c>
      <c r="AE52" s="12"/>
      <c r="AF52" s="12"/>
      <c r="AG52" s="12">
        <f>AD52</f>
        <v>1.7</v>
      </c>
      <c r="AH52" s="12"/>
      <c r="AI52" s="12"/>
      <c r="AJ52" s="14"/>
    </row>
    <row r="53" spans="2:36" x14ac:dyDescent="0.25">
      <c r="B53" s="11" t="s">
        <v>30</v>
      </c>
      <c r="C53" s="12">
        <v>9.0909999999999993</v>
      </c>
      <c r="D53" s="12"/>
      <c r="E53" s="12"/>
      <c r="F53" s="14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4"/>
      <c r="W53">
        <v>8</v>
      </c>
      <c r="AC53" s="11" t="s">
        <v>49</v>
      </c>
      <c r="AD53" s="12">
        <v>0.4</v>
      </c>
      <c r="AE53" s="12">
        <v>0.4</v>
      </c>
      <c r="AF53" s="12"/>
      <c r="AG53" s="12"/>
      <c r="AH53" s="12"/>
      <c r="AI53" s="12"/>
      <c r="AJ53" s="14"/>
    </row>
    <row r="54" spans="2:36" x14ac:dyDescent="0.25">
      <c r="B54" s="11" t="s">
        <v>30</v>
      </c>
      <c r="C54" s="13">
        <v>9.0329999999999995</v>
      </c>
      <c r="D54" s="12"/>
      <c r="E54" s="12"/>
      <c r="F54" s="14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4"/>
      <c r="W54">
        <v>8.5</v>
      </c>
      <c r="AC54" s="11" t="s">
        <v>40</v>
      </c>
      <c r="AD54" s="12">
        <v>2.9</v>
      </c>
      <c r="AE54" s="12"/>
      <c r="AF54" s="12"/>
      <c r="AG54" s="12"/>
      <c r="AH54" s="12">
        <f>AD54</f>
        <v>2.9</v>
      </c>
      <c r="AI54" s="12"/>
      <c r="AJ54" s="14"/>
    </row>
    <row r="55" spans="2:36" x14ac:dyDescent="0.25">
      <c r="B55" s="11" t="s">
        <v>30</v>
      </c>
      <c r="C55" s="12">
        <v>8.9619999999999997</v>
      </c>
      <c r="D55" s="12"/>
      <c r="E55" s="12"/>
      <c r="F55" s="14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4"/>
      <c r="W55">
        <v>9</v>
      </c>
      <c r="AC55" s="43" t="s">
        <v>39</v>
      </c>
      <c r="AD55" s="12">
        <v>0.85</v>
      </c>
      <c r="AE55" s="12"/>
      <c r="AF55" s="12">
        <v>0.85</v>
      </c>
      <c r="AG55" s="12"/>
      <c r="AH55" s="12"/>
      <c r="AI55" s="12"/>
      <c r="AJ55" s="14"/>
    </row>
    <row r="56" spans="2:36" x14ac:dyDescent="0.25">
      <c r="B56" s="11" t="s">
        <v>30</v>
      </c>
      <c r="C56" s="12">
        <v>8.9009999999999998</v>
      </c>
      <c r="D56" s="12"/>
      <c r="E56" s="12"/>
      <c r="F56" s="14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4"/>
      <c r="W56">
        <v>9.5</v>
      </c>
      <c r="AC56" s="11" t="s">
        <v>41</v>
      </c>
      <c r="AD56" s="12">
        <v>6</v>
      </c>
      <c r="AE56" s="12"/>
      <c r="AF56" s="12"/>
      <c r="AG56" s="12"/>
      <c r="AH56" s="12">
        <f>AD56</f>
        <v>6</v>
      </c>
      <c r="AI56" s="12"/>
      <c r="AJ56" s="14"/>
    </row>
    <row r="57" spans="2:36" x14ac:dyDescent="0.25">
      <c r="B57" s="11" t="s">
        <v>30</v>
      </c>
      <c r="C57" s="12">
        <v>8.9</v>
      </c>
      <c r="D57" s="12"/>
      <c r="E57" s="12"/>
      <c r="F57" s="14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4"/>
      <c r="W57">
        <v>10</v>
      </c>
      <c r="AC57" s="11" t="s">
        <v>42</v>
      </c>
      <c r="AD57" s="12">
        <v>1.3</v>
      </c>
      <c r="AE57" s="12"/>
      <c r="AF57" s="12">
        <f>AD57</f>
        <v>1.3</v>
      </c>
      <c r="AG57" s="12"/>
      <c r="AH57" s="12"/>
      <c r="AI57" s="12"/>
      <c r="AJ57" s="14"/>
    </row>
    <row r="58" spans="2:36" x14ac:dyDescent="0.25">
      <c r="B58" s="11" t="s">
        <v>30</v>
      </c>
      <c r="C58" s="12">
        <v>8.8780000000000001</v>
      </c>
      <c r="D58" s="12"/>
      <c r="E58" s="12"/>
      <c r="F58" s="14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4"/>
      <c r="W58">
        <v>10.5</v>
      </c>
      <c r="AC58" s="11"/>
      <c r="AD58" s="12"/>
      <c r="AE58" s="12"/>
      <c r="AF58" s="12"/>
      <c r="AG58" s="12"/>
      <c r="AH58" s="12"/>
      <c r="AI58" s="12"/>
      <c r="AJ58" s="14"/>
    </row>
    <row r="59" spans="2:36" ht="15.75" thickBot="1" x14ac:dyDescent="0.3">
      <c r="B59" s="11" t="s">
        <v>30</v>
      </c>
      <c r="C59" s="12">
        <v>8.8049999999999997</v>
      </c>
      <c r="D59" s="12"/>
      <c r="E59" s="12"/>
      <c r="F59" s="14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7"/>
      <c r="W59">
        <v>11</v>
      </c>
      <c r="AC59" s="11"/>
      <c r="AD59" s="12"/>
      <c r="AE59" s="12"/>
      <c r="AF59" s="12"/>
      <c r="AG59" s="12"/>
      <c r="AH59" s="12"/>
      <c r="AI59" s="12"/>
      <c r="AJ59" s="14"/>
    </row>
    <row r="60" spans="2:36" x14ac:dyDescent="0.25">
      <c r="B60" s="11" t="s">
        <v>30</v>
      </c>
      <c r="C60" s="12">
        <v>8.68</v>
      </c>
      <c r="D60" s="12"/>
      <c r="E60" s="12"/>
      <c r="F60" s="14"/>
      <c r="W60">
        <v>11.5</v>
      </c>
      <c r="AC60" s="11"/>
      <c r="AD60" s="12"/>
      <c r="AE60" s="12"/>
      <c r="AF60" s="12"/>
      <c r="AG60" s="12"/>
      <c r="AH60" s="12"/>
      <c r="AI60" s="12"/>
      <c r="AJ60" s="14"/>
    </row>
    <row r="61" spans="2:36" x14ac:dyDescent="0.25">
      <c r="B61" s="11" t="s">
        <v>30</v>
      </c>
      <c r="C61" s="12">
        <v>8.2579999999999991</v>
      </c>
      <c r="D61" s="12"/>
      <c r="E61" s="12"/>
      <c r="F61" s="14"/>
      <c r="W61">
        <v>12</v>
      </c>
      <c r="AC61" s="11"/>
      <c r="AD61" s="12"/>
      <c r="AE61" s="12"/>
      <c r="AF61" s="12"/>
      <c r="AG61" s="12"/>
      <c r="AH61" s="12"/>
      <c r="AI61" s="12"/>
      <c r="AJ61" s="14"/>
    </row>
    <row r="62" spans="2:36" x14ac:dyDescent="0.25">
      <c r="B62" s="11" t="s">
        <v>30</v>
      </c>
      <c r="C62" s="12">
        <v>8.0500000000000007</v>
      </c>
      <c r="D62" s="12"/>
      <c r="E62" s="12"/>
      <c r="F62" s="14"/>
      <c r="W62">
        <v>12.5</v>
      </c>
      <c r="AC62" s="11"/>
      <c r="AD62" s="12"/>
      <c r="AE62" s="12"/>
      <c r="AF62" s="12"/>
      <c r="AG62" s="12"/>
      <c r="AH62" s="12"/>
      <c r="AI62" s="12"/>
      <c r="AJ62" s="14"/>
    </row>
    <row r="63" spans="2:36" x14ac:dyDescent="0.25">
      <c r="B63" s="11" t="s">
        <v>30</v>
      </c>
      <c r="C63" s="12">
        <v>7.9560000000000004</v>
      </c>
      <c r="D63" s="12"/>
      <c r="E63" s="12">
        <f>MEDIAN(C39:C66)</f>
        <v>9.1254999999999988</v>
      </c>
      <c r="F63" s="14"/>
      <c r="W63">
        <v>13</v>
      </c>
      <c r="AC63" s="11"/>
      <c r="AD63" s="12"/>
      <c r="AE63" s="12"/>
      <c r="AF63" s="12"/>
      <c r="AG63" s="12"/>
      <c r="AH63" s="12"/>
      <c r="AI63" s="12"/>
      <c r="AJ63" s="14"/>
    </row>
    <row r="64" spans="2:36" x14ac:dyDescent="0.25">
      <c r="B64" s="11" t="s">
        <v>30</v>
      </c>
      <c r="C64" s="12">
        <v>7.7320000000000002</v>
      </c>
      <c r="D64" s="12"/>
      <c r="E64" s="12"/>
      <c r="F64" s="14"/>
      <c r="W64">
        <v>13.5</v>
      </c>
      <c r="AC64" s="11"/>
      <c r="AD64" s="12"/>
      <c r="AE64" s="12"/>
      <c r="AF64" s="12"/>
      <c r="AG64" s="12"/>
      <c r="AH64" s="12"/>
      <c r="AI64" s="12"/>
      <c r="AJ64" s="14"/>
    </row>
    <row r="65" spans="2:36" x14ac:dyDescent="0.25">
      <c r="B65" s="11" t="s">
        <v>30</v>
      </c>
      <c r="C65" s="12">
        <v>7.4320000000000004</v>
      </c>
      <c r="D65" s="12"/>
      <c r="E65" s="12"/>
      <c r="F65" s="14"/>
      <c r="W65">
        <v>14</v>
      </c>
      <c r="AC65" s="11"/>
      <c r="AD65" s="12"/>
      <c r="AE65" s="12"/>
      <c r="AF65" s="12"/>
      <c r="AG65" s="12"/>
      <c r="AH65" s="12"/>
      <c r="AI65" s="12"/>
      <c r="AJ65" s="14"/>
    </row>
    <row r="66" spans="2:36" x14ac:dyDescent="0.25">
      <c r="B66" s="11" t="s">
        <v>30</v>
      </c>
      <c r="C66" s="12">
        <v>7.1420000000000003</v>
      </c>
      <c r="D66" s="12"/>
      <c r="E66" s="12"/>
      <c r="F66" s="14"/>
      <c r="W66">
        <v>14.5</v>
      </c>
      <c r="AC66" s="11"/>
      <c r="AD66" s="12"/>
      <c r="AE66" s="12"/>
      <c r="AF66" s="12"/>
      <c r="AG66" s="12"/>
      <c r="AH66" s="12"/>
      <c r="AI66" s="12"/>
      <c r="AJ66" s="14"/>
    </row>
    <row r="67" spans="2:36" x14ac:dyDescent="0.25">
      <c r="B67" s="11" t="s">
        <v>27</v>
      </c>
      <c r="C67" s="12">
        <v>4.899</v>
      </c>
      <c r="D67" s="12"/>
      <c r="E67" s="12"/>
      <c r="F67" s="14"/>
      <c r="W67">
        <v>15</v>
      </c>
      <c r="AC67" s="11"/>
      <c r="AD67" s="12"/>
      <c r="AE67" s="12"/>
      <c r="AF67" s="12"/>
      <c r="AG67" s="12"/>
      <c r="AH67" s="12"/>
      <c r="AI67" s="12"/>
      <c r="AJ67" s="14"/>
    </row>
    <row r="68" spans="2:36" x14ac:dyDescent="0.25">
      <c r="B68" s="11" t="s">
        <v>27</v>
      </c>
      <c r="C68" s="12">
        <v>4.6189999999999998</v>
      </c>
      <c r="D68" s="12"/>
      <c r="E68" s="12"/>
      <c r="F68" s="14"/>
      <c r="W68">
        <v>15.5</v>
      </c>
      <c r="AC68" s="11"/>
      <c r="AD68" s="12"/>
      <c r="AE68" s="12"/>
      <c r="AF68" s="12"/>
      <c r="AG68" s="12"/>
      <c r="AH68" s="12"/>
      <c r="AI68" s="12"/>
      <c r="AJ68" s="14"/>
    </row>
    <row r="69" spans="2:36" x14ac:dyDescent="0.25">
      <c r="B69" s="11" t="s">
        <v>27</v>
      </c>
      <c r="C69" s="12">
        <v>3.7029999999999998</v>
      </c>
      <c r="D69" s="12"/>
      <c r="E69" s="12"/>
      <c r="F69" s="14"/>
      <c r="W69">
        <v>16</v>
      </c>
      <c r="AC69" s="11"/>
      <c r="AD69" s="12"/>
      <c r="AE69" s="12"/>
      <c r="AF69" s="12"/>
      <c r="AG69" s="12"/>
      <c r="AH69" s="12"/>
      <c r="AI69" s="12"/>
      <c r="AJ69" s="14"/>
    </row>
    <row r="70" spans="2:36" x14ac:dyDescent="0.25">
      <c r="B70" s="11" t="s">
        <v>24</v>
      </c>
      <c r="C70" s="12">
        <v>2.3650000000000002</v>
      </c>
      <c r="D70" s="12"/>
      <c r="E70" s="12"/>
      <c r="F70" s="14"/>
      <c r="W70">
        <v>16.5</v>
      </c>
      <c r="AC70" s="11"/>
      <c r="AD70" s="12"/>
      <c r="AE70" s="12"/>
      <c r="AF70" s="12"/>
      <c r="AG70" s="12"/>
      <c r="AH70" s="12"/>
      <c r="AI70" s="12"/>
      <c r="AJ70" s="14"/>
    </row>
    <row r="71" spans="2:36" x14ac:dyDescent="0.25">
      <c r="B71" s="11" t="s">
        <v>24</v>
      </c>
      <c r="C71" s="12">
        <v>2.2570000000000001</v>
      </c>
      <c r="D71" s="12"/>
      <c r="E71" s="12"/>
      <c r="F71" s="14"/>
      <c r="W71">
        <v>17</v>
      </c>
      <c r="AC71" s="11"/>
      <c r="AD71" s="12"/>
      <c r="AE71" s="12"/>
      <c r="AF71" s="12"/>
      <c r="AG71" s="12"/>
      <c r="AH71" s="12"/>
      <c r="AI71" s="12"/>
      <c r="AJ71" s="14"/>
    </row>
    <row r="72" spans="2:36" x14ac:dyDescent="0.25">
      <c r="B72" s="11" t="s">
        <v>24</v>
      </c>
      <c r="C72" s="12">
        <v>1.9830000000000001</v>
      </c>
      <c r="D72" s="12"/>
      <c r="E72" s="12"/>
      <c r="F72" s="14"/>
      <c r="W72">
        <v>17.5</v>
      </c>
      <c r="AC72" s="11"/>
      <c r="AD72" s="12"/>
      <c r="AE72" s="12"/>
      <c r="AF72" s="12"/>
      <c r="AG72" s="12"/>
      <c r="AH72" s="12"/>
      <c r="AI72" s="12"/>
      <c r="AJ72" s="14"/>
    </row>
    <row r="73" spans="2:36" x14ac:dyDescent="0.25">
      <c r="B73" s="11" t="s">
        <v>24</v>
      </c>
      <c r="C73" s="12">
        <v>1.8540000000000001</v>
      </c>
      <c r="D73" s="12"/>
      <c r="E73" s="12"/>
      <c r="F73" s="14"/>
      <c r="W73">
        <v>18</v>
      </c>
      <c r="AC73" s="11"/>
      <c r="AD73" s="12"/>
      <c r="AE73" s="12"/>
      <c r="AF73" s="12"/>
      <c r="AG73" s="12"/>
      <c r="AH73" s="12"/>
      <c r="AI73" s="12"/>
      <c r="AJ73" s="14"/>
    </row>
    <row r="74" spans="2:36" x14ac:dyDescent="0.25">
      <c r="B74" s="11" t="s">
        <v>24</v>
      </c>
      <c r="C74" s="12">
        <v>1.72</v>
      </c>
      <c r="D74" s="12"/>
      <c r="E74" s="12"/>
      <c r="F74" s="14"/>
      <c r="W74">
        <v>18.5</v>
      </c>
      <c r="AC74" s="11"/>
      <c r="AD74" s="12"/>
      <c r="AE74" s="12"/>
      <c r="AF74" s="12"/>
      <c r="AG74" s="12"/>
      <c r="AH74" s="12"/>
      <c r="AI74" s="12"/>
      <c r="AJ74" s="14"/>
    </row>
    <row r="75" spans="2:36" x14ac:dyDescent="0.25">
      <c r="B75" s="11" t="s">
        <v>24</v>
      </c>
      <c r="C75" s="12">
        <v>1.7030000000000001</v>
      </c>
      <c r="D75" s="12"/>
      <c r="E75" s="12"/>
      <c r="F75" s="14"/>
      <c r="W75">
        <v>19</v>
      </c>
      <c r="AC75" s="11"/>
      <c r="AD75" s="12"/>
      <c r="AE75" s="12"/>
      <c r="AF75" s="12"/>
      <c r="AG75" s="12"/>
      <c r="AH75" s="12"/>
      <c r="AI75" s="12"/>
      <c r="AJ75" s="14"/>
    </row>
    <row r="76" spans="2:36" ht="15.75" thickBot="1" x14ac:dyDescent="0.3">
      <c r="B76" s="11" t="s">
        <v>24</v>
      </c>
      <c r="C76" s="12">
        <v>1.6830000000000001</v>
      </c>
      <c r="D76" s="12"/>
      <c r="E76" s="12"/>
      <c r="F76" s="14"/>
      <c r="W76">
        <v>19.5</v>
      </c>
      <c r="AC76" s="15"/>
      <c r="AD76" s="16"/>
      <c r="AE76" s="16"/>
      <c r="AF76" s="16"/>
      <c r="AG76" s="16"/>
      <c r="AH76" s="16"/>
      <c r="AI76" s="16"/>
      <c r="AJ76" s="17"/>
    </row>
    <row r="77" spans="2:36" x14ac:dyDescent="0.25">
      <c r="B77" s="11" t="s">
        <v>24</v>
      </c>
      <c r="C77" s="12">
        <v>1.635</v>
      </c>
      <c r="D77" s="12"/>
      <c r="E77" s="12"/>
      <c r="F77" s="14"/>
      <c r="W77">
        <v>20</v>
      </c>
    </row>
    <row r="78" spans="2:36" x14ac:dyDescent="0.25">
      <c r="B78" s="11" t="s">
        <v>24</v>
      </c>
      <c r="C78" s="12">
        <v>1.6220000000000001</v>
      </c>
      <c r="D78" s="12"/>
      <c r="E78" s="12"/>
      <c r="F78" s="14"/>
    </row>
    <row r="79" spans="2:36" x14ac:dyDescent="0.25">
      <c r="B79" s="11" t="s">
        <v>24</v>
      </c>
      <c r="C79" s="12">
        <v>1.5209999999999999</v>
      </c>
      <c r="D79" s="12"/>
      <c r="E79" s="12"/>
      <c r="F79" s="14"/>
    </row>
    <row r="80" spans="2:36" x14ac:dyDescent="0.25">
      <c r="B80" s="11" t="s">
        <v>24</v>
      </c>
      <c r="C80" s="12">
        <v>1.504</v>
      </c>
      <c r="D80" s="12"/>
      <c r="E80" s="12"/>
      <c r="F80" s="14"/>
    </row>
    <row r="81" spans="2:6" x14ac:dyDescent="0.25">
      <c r="B81" s="11" t="s">
        <v>24</v>
      </c>
      <c r="C81" s="12">
        <v>1.4830000000000001</v>
      </c>
      <c r="D81" s="12"/>
      <c r="E81" s="12"/>
      <c r="F81" s="14"/>
    </row>
    <row r="82" spans="2:6" x14ac:dyDescent="0.25">
      <c r="B82" s="11" t="s">
        <v>24</v>
      </c>
      <c r="C82" s="12">
        <v>1.4410000000000001</v>
      </c>
      <c r="D82" s="12"/>
      <c r="E82" s="12"/>
      <c r="F82" s="14"/>
    </row>
    <row r="83" spans="2:6" x14ac:dyDescent="0.25">
      <c r="B83" s="11" t="s">
        <v>24</v>
      </c>
      <c r="C83" s="12">
        <v>1.3240000000000001</v>
      </c>
      <c r="D83" s="12"/>
      <c r="E83" s="12"/>
      <c r="F83" s="14"/>
    </row>
    <row r="84" spans="2:6" x14ac:dyDescent="0.25">
      <c r="B84" s="11" t="s">
        <v>24</v>
      </c>
      <c r="C84" s="12">
        <v>1.2470000000000001</v>
      </c>
      <c r="D84" s="12"/>
      <c r="E84" s="12"/>
      <c r="F84" s="14"/>
    </row>
    <row r="85" spans="2:6" x14ac:dyDescent="0.25">
      <c r="B85" s="11" t="s">
        <v>24</v>
      </c>
      <c r="C85" s="12">
        <v>1.2390000000000001</v>
      </c>
      <c r="D85" s="12"/>
      <c r="E85" s="12"/>
      <c r="F85" s="14"/>
    </row>
    <row r="86" spans="2:6" x14ac:dyDescent="0.25">
      <c r="B86" s="11" t="s">
        <v>24</v>
      </c>
      <c r="C86" s="12">
        <v>1.196</v>
      </c>
      <c r="D86" s="12"/>
      <c r="E86" s="12"/>
      <c r="F86" s="14"/>
    </row>
    <row r="87" spans="2:6" x14ac:dyDescent="0.25">
      <c r="B87" s="11" t="s">
        <v>24</v>
      </c>
      <c r="C87" s="12">
        <v>1.171</v>
      </c>
      <c r="D87" s="12"/>
      <c r="E87" s="12"/>
      <c r="F87" s="14"/>
    </row>
    <row r="88" spans="2:6" x14ac:dyDescent="0.25">
      <c r="B88" s="11" t="s">
        <v>24</v>
      </c>
      <c r="C88" s="12">
        <v>1.1599999999999999</v>
      </c>
      <c r="D88" s="12"/>
      <c r="E88" s="12"/>
      <c r="F88" s="14"/>
    </row>
    <row r="89" spans="2:6" x14ac:dyDescent="0.25">
      <c r="B89" s="11" t="s">
        <v>24</v>
      </c>
      <c r="C89" s="12">
        <v>1.1319999999999999</v>
      </c>
      <c r="D89" s="12"/>
      <c r="E89" s="12"/>
      <c r="F89" s="14"/>
    </row>
    <row r="90" spans="2:6" x14ac:dyDescent="0.25">
      <c r="B90" s="11" t="s">
        <v>24</v>
      </c>
      <c r="C90" s="12">
        <v>1.125</v>
      </c>
      <c r="D90" s="12"/>
      <c r="E90" s="12"/>
      <c r="F90" s="14"/>
    </row>
    <row r="91" spans="2:6" x14ac:dyDescent="0.25">
      <c r="B91" s="11" t="s">
        <v>24</v>
      </c>
      <c r="C91" s="12">
        <v>1.125</v>
      </c>
      <c r="D91" s="12"/>
      <c r="E91" s="12"/>
      <c r="F91" s="14"/>
    </row>
    <row r="92" spans="2:6" x14ac:dyDescent="0.25">
      <c r="B92" s="11" t="s">
        <v>24</v>
      </c>
      <c r="C92" s="12">
        <v>1.0649999999999999</v>
      </c>
      <c r="D92" s="12"/>
      <c r="E92" s="12"/>
      <c r="F92" s="14"/>
    </row>
    <row r="93" spans="2:6" x14ac:dyDescent="0.25">
      <c r="B93" s="11" t="s">
        <v>24</v>
      </c>
      <c r="C93" s="12">
        <v>1.048</v>
      </c>
      <c r="D93" s="12"/>
      <c r="E93" s="12"/>
      <c r="F93" s="14"/>
    </row>
    <row r="94" spans="2:6" x14ac:dyDescent="0.25">
      <c r="B94" s="11" t="s">
        <v>24</v>
      </c>
      <c r="C94" s="12">
        <v>1.0069999999999999</v>
      </c>
      <c r="D94" s="12"/>
      <c r="E94" s="12"/>
      <c r="F94" s="14"/>
    </row>
    <row r="95" spans="2:6" x14ac:dyDescent="0.25">
      <c r="B95" s="11" t="s">
        <v>24</v>
      </c>
      <c r="C95" s="12">
        <v>0.97299999999999998</v>
      </c>
      <c r="D95" s="12"/>
      <c r="E95" s="12"/>
      <c r="F95" s="14"/>
    </row>
    <row r="96" spans="2:6" x14ac:dyDescent="0.25">
      <c r="B96" s="11" t="s">
        <v>24</v>
      </c>
      <c r="C96" s="12">
        <v>0.96399999999999997</v>
      </c>
      <c r="D96" s="12"/>
      <c r="E96" s="12"/>
      <c r="F96" s="14"/>
    </row>
    <row r="97" spans="2:18" x14ac:dyDescent="0.25">
      <c r="B97" s="11" t="s">
        <v>24</v>
      </c>
      <c r="C97" s="12">
        <v>0.93899999999999995</v>
      </c>
      <c r="D97" s="12"/>
      <c r="E97" s="12"/>
      <c r="F97" s="14"/>
    </row>
    <row r="98" spans="2:18" x14ac:dyDescent="0.25">
      <c r="B98" s="11" t="s">
        <v>24</v>
      </c>
      <c r="C98" s="12">
        <v>0.92100000000000004</v>
      </c>
      <c r="D98" s="12"/>
      <c r="E98" s="12"/>
      <c r="F98" s="14"/>
    </row>
    <row r="99" spans="2:18" x14ac:dyDescent="0.25">
      <c r="B99" s="11" t="s">
        <v>24</v>
      </c>
      <c r="C99" s="12">
        <v>0.90300000000000002</v>
      </c>
      <c r="D99" s="12"/>
      <c r="E99" s="12"/>
      <c r="F99" s="14"/>
    </row>
    <row r="100" spans="2:18" x14ac:dyDescent="0.25">
      <c r="B100" s="11" t="s">
        <v>24</v>
      </c>
      <c r="C100" s="12">
        <v>0.81599999999999995</v>
      </c>
      <c r="D100" s="12"/>
      <c r="E100" s="12"/>
      <c r="F100" s="14"/>
    </row>
    <row r="101" spans="2:18" x14ac:dyDescent="0.25">
      <c r="B101" s="11" t="s">
        <v>24</v>
      </c>
      <c r="C101" s="12">
        <v>0.79500000000000004</v>
      </c>
      <c r="D101" s="12"/>
      <c r="E101" s="12"/>
      <c r="F101" s="14"/>
    </row>
    <row r="102" spans="2:18" x14ac:dyDescent="0.25">
      <c r="B102" s="11" t="s">
        <v>24</v>
      </c>
      <c r="C102" s="12">
        <v>0.78600000000000003</v>
      </c>
      <c r="D102" s="12"/>
      <c r="E102" s="12"/>
      <c r="F102" s="14"/>
    </row>
    <row r="103" spans="2:18" x14ac:dyDescent="0.25">
      <c r="B103" s="11" t="s">
        <v>24</v>
      </c>
      <c r="C103" s="12">
        <v>0.78600000000000003</v>
      </c>
      <c r="D103" s="12"/>
      <c r="E103" s="12"/>
      <c r="F103" s="14"/>
    </row>
    <row r="104" spans="2:18" x14ac:dyDescent="0.25">
      <c r="B104" s="11" t="s">
        <v>24</v>
      </c>
      <c r="C104" s="12">
        <v>0.70499999999999996</v>
      </c>
      <c r="D104" s="12"/>
      <c r="E104" s="12"/>
      <c r="F104" s="14"/>
    </row>
    <row r="105" spans="2:18" x14ac:dyDescent="0.25">
      <c r="B105" s="11" t="s">
        <v>24</v>
      </c>
      <c r="C105" s="12">
        <v>0.69499999999999995</v>
      </c>
      <c r="D105" s="12"/>
      <c r="E105" s="12"/>
      <c r="F105" s="14"/>
    </row>
    <row r="106" spans="2:18" x14ac:dyDescent="0.25">
      <c r="B106" s="11" t="s">
        <v>24</v>
      </c>
      <c r="C106" s="12">
        <v>0.68200000000000005</v>
      </c>
      <c r="D106" s="12"/>
      <c r="E106" s="12"/>
      <c r="F106" s="14"/>
      <c r="R106" t="s">
        <v>93</v>
      </c>
    </row>
    <row r="107" spans="2:18" x14ac:dyDescent="0.25">
      <c r="B107" s="11" t="s">
        <v>24</v>
      </c>
      <c r="C107" s="12">
        <v>0.64700000000000002</v>
      </c>
      <c r="D107" s="12"/>
      <c r="E107" s="12"/>
      <c r="F107" s="14"/>
    </row>
    <row r="108" spans="2:18" x14ac:dyDescent="0.25">
      <c r="B108" s="11" t="s">
        <v>24</v>
      </c>
      <c r="C108" s="12">
        <v>0.63600000000000001</v>
      </c>
      <c r="D108" s="12"/>
      <c r="E108" s="12"/>
      <c r="F108" s="14"/>
    </row>
    <row r="109" spans="2:18" x14ac:dyDescent="0.25">
      <c r="B109" s="11" t="s">
        <v>24</v>
      </c>
      <c r="C109" s="12">
        <v>0.59099999999999997</v>
      </c>
      <c r="D109" s="12"/>
      <c r="E109" s="12"/>
      <c r="F109" s="14"/>
    </row>
    <row r="110" spans="2:18" x14ac:dyDescent="0.25">
      <c r="B110" s="11" t="s">
        <v>24</v>
      </c>
      <c r="C110" s="12">
        <v>0.57299999999999995</v>
      </c>
      <c r="D110" s="12"/>
      <c r="E110" s="12"/>
      <c r="F110" s="14"/>
    </row>
    <row r="111" spans="2:18" x14ac:dyDescent="0.25">
      <c r="B111" s="11" t="s">
        <v>24</v>
      </c>
      <c r="C111" s="12">
        <v>0.55000000000000004</v>
      </c>
      <c r="D111" s="12"/>
      <c r="E111" s="12"/>
      <c r="F111" s="14"/>
    </row>
    <row r="112" spans="2:18" x14ac:dyDescent="0.25">
      <c r="B112" s="11" t="s">
        <v>24</v>
      </c>
      <c r="C112" s="12">
        <v>0.53500000000000003</v>
      </c>
      <c r="D112" s="12"/>
      <c r="E112" s="12"/>
      <c r="F112" s="14"/>
    </row>
    <row r="113" spans="2:6" x14ac:dyDescent="0.25">
      <c r="B113" s="11" t="s">
        <v>24</v>
      </c>
      <c r="C113" s="12">
        <v>0.51800000000000002</v>
      </c>
      <c r="D113" s="12"/>
      <c r="E113" s="12"/>
      <c r="F113" s="14"/>
    </row>
    <row r="114" spans="2:6" x14ac:dyDescent="0.25">
      <c r="B114" s="11" t="s">
        <v>24</v>
      </c>
      <c r="C114" s="12">
        <v>0.503</v>
      </c>
      <c r="D114" s="12"/>
      <c r="E114" s="12"/>
      <c r="F114" s="14"/>
    </row>
    <row r="115" spans="2:6" x14ac:dyDescent="0.25">
      <c r="B115" s="11" t="s">
        <v>24</v>
      </c>
      <c r="C115" s="12">
        <v>0.40899999999999997</v>
      </c>
      <c r="D115" s="12"/>
      <c r="E115" s="12"/>
      <c r="F115" s="14"/>
    </row>
    <row r="116" spans="2:6" x14ac:dyDescent="0.25">
      <c r="B116" s="11" t="s">
        <v>24</v>
      </c>
      <c r="C116" s="12">
        <v>0.38</v>
      </c>
      <c r="D116" s="12"/>
      <c r="E116" s="12"/>
      <c r="F116" s="14"/>
    </row>
    <row r="117" spans="2:6" x14ac:dyDescent="0.25">
      <c r="B117" s="11" t="s">
        <v>24</v>
      </c>
      <c r="C117" s="12">
        <v>0.36399999999999999</v>
      </c>
      <c r="D117" s="12"/>
      <c r="E117" s="12"/>
      <c r="F117" s="14"/>
    </row>
    <row r="118" spans="2:6" x14ac:dyDescent="0.25">
      <c r="B118" s="11" t="s">
        <v>24</v>
      </c>
      <c r="C118" s="12">
        <v>0.33700000000000002</v>
      </c>
      <c r="D118" s="12"/>
      <c r="E118" s="12"/>
      <c r="F118" s="14"/>
    </row>
    <row r="119" spans="2:6" x14ac:dyDescent="0.25">
      <c r="B119" s="11" t="s">
        <v>24</v>
      </c>
      <c r="C119" s="12">
        <v>0.33600000000000002</v>
      </c>
      <c r="D119" s="12"/>
      <c r="E119" s="12"/>
      <c r="F119" s="14"/>
    </row>
    <row r="120" spans="2:6" ht="15.75" thickBot="1" x14ac:dyDescent="0.3">
      <c r="B120" s="15" t="s">
        <v>24</v>
      </c>
      <c r="C120" s="16">
        <v>0.153</v>
      </c>
      <c r="D120" s="16"/>
      <c r="E120" s="16"/>
      <c r="F120" s="17"/>
    </row>
  </sheetData>
  <sortState xmlns:xlrd2="http://schemas.microsoft.com/office/spreadsheetml/2017/richdata2" ref="C28:C112">
    <sortCondition descending="1" ref="C26"/>
  </sortState>
  <conditionalFormatting sqref="C24:W31 C41:G41 D42:H43 J43:K43 K42 O37 Q39:Q40 S40:V40 U39:V39 V38:W38 W37 M41:V43 M38:O40 C48:C120 C36:C40 W39:W77">
    <cfRule type="cellIs" dxfId="2" priority="4" operator="greaterThan">
      <formula>5</formula>
    </cfRule>
  </conditionalFormatting>
  <conditionalFormatting sqref="C42:C47">
    <cfRule type="cellIs" dxfId="1" priority="2" operator="greaterThan">
      <formula>5</formula>
    </cfRule>
  </conditionalFormatting>
  <conditionalFormatting sqref="C24:W31">
    <cfRule type="cellIs" dxfId="0" priority="1" operator="between">
      <formula>3</formula>
      <formula>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3"/>
  <sheetViews>
    <sheetView workbookViewId="0">
      <selection activeCell="D8" sqref="D8"/>
    </sheetView>
  </sheetViews>
  <sheetFormatPr defaultRowHeight="15" x14ac:dyDescent="0.25"/>
  <sheetData>
    <row r="1" spans="1:2" x14ac:dyDescent="0.25">
      <c r="A1" s="6" t="s">
        <v>33</v>
      </c>
      <c r="B1" s="6" t="s">
        <v>35</v>
      </c>
    </row>
    <row r="2" spans="1:2" x14ac:dyDescent="0.25">
      <c r="A2" s="3">
        <v>0</v>
      </c>
      <c r="B2" s="4">
        <v>0</v>
      </c>
    </row>
    <row r="3" spans="1:2" x14ac:dyDescent="0.25">
      <c r="A3" s="3">
        <v>0.5</v>
      </c>
      <c r="B3" s="4">
        <v>6</v>
      </c>
    </row>
    <row r="4" spans="1:2" x14ac:dyDescent="0.25">
      <c r="A4" s="3">
        <v>1</v>
      </c>
      <c r="B4" s="4">
        <v>20</v>
      </c>
    </row>
    <row r="5" spans="1:2" x14ac:dyDescent="0.25">
      <c r="A5" s="3">
        <v>1.5</v>
      </c>
      <c r="B5" s="4">
        <v>14</v>
      </c>
    </row>
    <row r="6" spans="1:2" x14ac:dyDescent="0.25">
      <c r="A6" s="3">
        <v>2</v>
      </c>
      <c r="B6" s="4">
        <v>9</v>
      </c>
    </row>
    <row r="7" spans="1:2" x14ac:dyDescent="0.25">
      <c r="A7" s="3">
        <v>2.5</v>
      </c>
      <c r="B7" s="4">
        <v>2</v>
      </c>
    </row>
    <row r="8" spans="1:2" x14ac:dyDescent="0.25">
      <c r="A8" s="3">
        <v>3</v>
      </c>
      <c r="B8" s="4">
        <v>0</v>
      </c>
    </row>
    <row r="9" spans="1:2" x14ac:dyDescent="0.25">
      <c r="A9" s="3">
        <v>3.5</v>
      </c>
      <c r="B9" s="4">
        <v>0</v>
      </c>
    </row>
    <row r="10" spans="1:2" x14ac:dyDescent="0.25">
      <c r="A10" s="3">
        <v>4</v>
      </c>
      <c r="B10" s="4">
        <v>1</v>
      </c>
    </row>
    <row r="11" spans="1:2" x14ac:dyDescent="0.25">
      <c r="A11" s="3">
        <v>4.5</v>
      </c>
      <c r="B11" s="4">
        <v>0</v>
      </c>
    </row>
    <row r="12" spans="1:2" x14ac:dyDescent="0.25">
      <c r="A12" s="3">
        <v>5</v>
      </c>
      <c r="B12" s="4">
        <v>2</v>
      </c>
    </row>
    <row r="13" spans="1:2" x14ac:dyDescent="0.25">
      <c r="A13" s="3">
        <v>5.5</v>
      </c>
      <c r="B13" s="4">
        <v>0</v>
      </c>
    </row>
    <row r="14" spans="1:2" x14ac:dyDescent="0.25">
      <c r="A14" s="3">
        <v>6</v>
      </c>
      <c r="B14" s="4">
        <v>0</v>
      </c>
    </row>
    <row r="15" spans="1:2" x14ac:dyDescent="0.25">
      <c r="A15" s="3">
        <v>6.5</v>
      </c>
      <c r="B15" s="4">
        <v>0</v>
      </c>
    </row>
    <row r="16" spans="1:2" x14ac:dyDescent="0.25">
      <c r="A16" s="3">
        <v>7</v>
      </c>
      <c r="B16" s="4">
        <v>0</v>
      </c>
    </row>
    <row r="17" spans="1:2" x14ac:dyDescent="0.25">
      <c r="A17" s="3">
        <v>7.5</v>
      </c>
      <c r="B17" s="4">
        <v>2</v>
      </c>
    </row>
    <row r="18" spans="1:2" x14ac:dyDescent="0.25">
      <c r="A18" s="3">
        <v>8</v>
      </c>
      <c r="B18" s="4">
        <v>2</v>
      </c>
    </row>
    <row r="19" spans="1:2" x14ac:dyDescent="0.25">
      <c r="A19" s="3">
        <v>8.5</v>
      </c>
      <c r="B19" s="4">
        <v>2</v>
      </c>
    </row>
    <row r="20" spans="1:2" x14ac:dyDescent="0.25">
      <c r="A20" s="3">
        <v>9</v>
      </c>
      <c r="B20" s="4">
        <v>6</v>
      </c>
    </row>
    <row r="21" spans="1:2" x14ac:dyDescent="0.25">
      <c r="A21" s="3">
        <v>9.5</v>
      </c>
      <c r="B21" s="4">
        <v>9</v>
      </c>
    </row>
    <row r="22" spans="1:2" x14ac:dyDescent="0.25">
      <c r="A22" s="3">
        <v>10</v>
      </c>
      <c r="B22" s="4">
        <v>2</v>
      </c>
    </row>
    <row r="23" spans="1:2" x14ac:dyDescent="0.25">
      <c r="A23" s="3">
        <v>10.5</v>
      </c>
      <c r="B23" s="4">
        <v>1</v>
      </c>
    </row>
    <row r="24" spans="1:2" x14ac:dyDescent="0.25">
      <c r="A24" s="3">
        <v>11</v>
      </c>
      <c r="B24" s="4">
        <v>1</v>
      </c>
    </row>
    <row r="25" spans="1:2" x14ac:dyDescent="0.25">
      <c r="A25" s="3">
        <v>11.5</v>
      </c>
      <c r="B25" s="4">
        <v>2</v>
      </c>
    </row>
    <row r="26" spans="1:2" x14ac:dyDescent="0.25">
      <c r="A26" s="3">
        <v>12</v>
      </c>
      <c r="B26" s="4">
        <v>1</v>
      </c>
    </row>
    <row r="27" spans="1:2" x14ac:dyDescent="0.25">
      <c r="A27" s="3">
        <v>12.5</v>
      </c>
      <c r="B27" s="4">
        <v>0</v>
      </c>
    </row>
    <row r="28" spans="1:2" x14ac:dyDescent="0.25">
      <c r="A28" s="3">
        <v>13</v>
      </c>
      <c r="B28" s="4">
        <v>0</v>
      </c>
    </row>
    <row r="29" spans="1:2" x14ac:dyDescent="0.25">
      <c r="A29" s="3">
        <v>13.5</v>
      </c>
      <c r="B29" s="4">
        <v>1</v>
      </c>
    </row>
    <row r="30" spans="1:2" x14ac:dyDescent="0.25">
      <c r="A30" s="3">
        <v>14</v>
      </c>
      <c r="B30" s="4">
        <v>0</v>
      </c>
    </row>
    <row r="31" spans="1:2" x14ac:dyDescent="0.25">
      <c r="A31" s="3">
        <v>14.5</v>
      </c>
      <c r="B31" s="4">
        <v>1</v>
      </c>
    </row>
    <row r="32" spans="1:2" x14ac:dyDescent="0.25">
      <c r="A32" s="3">
        <v>15</v>
      </c>
      <c r="B32" s="4">
        <v>0</v>
      </c>
    </row>
    <row r="33" spans="1:2" x14ac:dyDescent="0.25">
      <c r="A33" s="3">
        <v>15.5</v>
      </c>
      <c r="B33" s="4">
        <v>0</v>
      </c>
    </row>
    <row r="34" spans="1:2" x14ac:dyDescent="0.25">
      <c r="A34" s="3">
        <v>16</v>
      </c>
      <c r="B34" s="4">
        <v>0</v>
      </c>
    </row>
    <row r="35" spans="1:2" x14ac:dyDescent="0.25">
      <c r="A35" s="3">
        <v>16.5</v>
      </c>
      <c r="B35" s="4">
        <v>0</v>
      </c>
    </row>
    <row r="36" spans="1:2" x14ac:dyDescent="0.25">
      <c r="A36" s="3">
        <v>17</v>
      </c>
      <c r="B36" s="4">
        <v>1</v>
      </c>
    </row>
    <row r="37" spans="1:2" x14ac:dyDescent="0.25">
      <c r="A37" s="3">
        <v>17.5</v>
      </c>
      <c r="B37" s="4">
        <v>0</v>
      </c>
    </row>
    <row r="38" spans="1:2" x14ac:dyDescent="0.25">
      <c r="A38" s="3">
        <v>18</v>
      </c>
      <c r="B38" s="4">
        <v>0</v>
      </c>
    </row>
    <row r="39" spans="1:2" x14ac:dyDescent="0.25">
      <c r="A39" s="3">
        <v>18.5</v>
      </c>
      <c r="B39" s="4">
        <v>0</v>
      </c>
    </row>
    <row r="40" spans="1:2" x14ac:dyDescent="0.25">
      <c r="A40" s="3">
        <v>19</v>
      </c>
      <c r="B40" s="4">
        <v>0</v>
      </c>
    </row>
    <row r="41" spans="1:2" x14ac:dyDescent="0.25">
      <c r="A41" s="3">
        <v>19.5</v>
      </c>
      <c r="B41" s="4">
        <v>0</v>
      </c>
    </row>
    <row r="42" spans="1:2" x14ac:dyDescent="0.25">
      <c r="A42" s="3">
        <v>20</v>
      </c>
      <c r="B42" s="4">
        <v>0</v>
      </c>
    </row>
    <row r="43" spans="1:2" ht="15.75" thickBot="1" x14ac:dyDescent="0.3">
      <c r="A43" s="5"/>
      <c r="B43" s="5"/>
    </row>
  </sheetData>
  <sortState xmlns:xlrd2="http://schemas.microsoft.com/office/spreadsheetml/2017/richdata2" ref="A2:A42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>
      <selection activeCell="N16" sqref="N16"/>
    </sheetView>
  </sheetViews>
  <sheetFormatPr defaultRowHeight="15" x14ac:dyDescent="0.25"/>
  <sheetData>
    <row r="1" spans="1:2" x14ac:dyDescent="0.25">
      <c r="A1" s="6" t="s">
        <v>33</v>
      </c>
      <c r="B1" s="6" t="s">
        <v>35</v>
      </c>
    </row>
    <row r="2" spans="1:2" x14ac:dyDescent="0.25">
      <c r="A2" s="3">
        <v>0</v>
      </c>
      <c r="B2" s="4">
        <v>0</v>
      </c>
    </row>
    <row r="3" spans="1:2" x14ac:dyDescent="0.25">
      <c r="A3" s="3">
        <v>0.5</v>
      </c>
      <c r="B3" s="4">
        <v>0</v>
      </c>
    </row>
    <row r="4" spans="1:2" x14ac:dyDescent="0.25">
      <c r="A4" s="3">
        <v>1</v>
      </c>
      <c r="B4" s="4">
        <v>0</v>
      </c>
    </row>
    <row r="5" spans="1:2" x14ac:dyDescent="0.25">
      <c r="A5" s="3">
        <v>1.5</v>
      </c>
      <c r="B5" s="4">
        <v>3</v>
      </c>
    </row>
    <row r="6" spans="1:2" x14ac:dyDescent="0.25">
      <c r="A6" s="3">
        <v>2</v>
      </c>
      <c r="B6" s="4">
        <v>5</v>
      </c>
    </row>
    <row r="7" spans="1:2" x14ac:dyDescent="0.25">
      <c r="A7" s="3">
        <v>2.5</v>
      </c>
      <c r="B7" s="4">
        <v>1</v>
      </c>
    </row>
    <row r="8" spans="1:2" x14ac:dyDescent="0.25">
      <c r="A8" s="3">
        <v>3</v>
      </c>
      <c r="B8" s="4">
        <v>2</v>
      </c>
    </row>
    <row r="9" spans="1:2" x14ac:dyDescent="0.25">
      <c r="A9" s="3">
        <v>3.5</v>
      </c>
      <c r="B9" s="4">
        <v>2</v>
      </c>
    </row>
    <row r="10" spans="1:2" x14ac:dyDescent="0.25">
      <c r="A10" s="3">
        <v>4</v>
      </c>
      <c r="B10" s="4">
        <v>1</v>
      </c>
    </row>
    <row r="11" spans="1:2" x14ac:dyDescent="0.25">
      <c r="A11" s="3">
        <v>4.5</v>
      </c>
      <c r="B11" s="4">
        <v>1</v>
      </c>
    </row>
    <row r="12" spans="1:2" x14ac:dyDescent="0.25">
      <c r="A12" s="3">
        <v>5</v>
      </c>
      <c r="B12" s="4">
        <v>0</v>
      </c>
    </row>
    <row r="13" spans="1:2" x14ac:dyDescent="0.25">
      <c r="A13" s="3">
        <v>5.5</v>
      </c>
      <c r="B13" s="4">
        <v>1</v>
      </c>
    </row>
    <row r="14" spans="1:2" x14ac:dyDescent="0.25">
      <c r="A14" s="3">
        <v>6</v>
      </c>
      <c r="B14" s="4">
        <v>0</v>
      </c>
    </row>
    <row r="15" spans="1:2" x14ac:dyDescent="0.25">
      <c r="A15" s="3">
        <v>6.5</v>
      </c>
      <c r="B15" s="4">
        <v>0</v>
      </c>
    </row>
    <row r="16" spans="1:2" x14ac:dyDescent="0.25">
      <c r="A16" s="3">
        <v>7</v>
      </c>
      <c r="B16" s="4">
        <v>0</v>
      </c>
    </row>
    <row r="17" spans="1:2" x14ac:dyDescent="0.25">
      <c r="A17" s="3">
        <v>7.5</v>
      </c>
      <c r="B17" s="4">
        <v>0</v>
      </c>
    </row>
    <row r="18" spans="1:2" x14ac:dyDescent="0.25">
      <c r="A18" s="3">
        <v>8</v>
      </c>
      <c r="B18" s="4">
        <v>0</v>
      </c>
    </row>
    <row r="19" spans="1:2" x14ac:dyDescent="0.25">
      <c r="A19" s="3">
        <v>8.5</v>
      </c>
      <c r="B19" s="4">
        <v>0</v>
      </c>
    </row>
    <row r="20" spans="1:2" x14ac:dyDescent="0.25">
      <c r="A20" s="3">
        <v>9</v>
      </c>
      <c r="B20" s="4">
        <v>0</v>
      </c>
    </row>
    <row r="21" spans="1:2" x14ac:dyDescent="0.25">
      <c r="A21" s="3">
        <v>9.5</v>
      </c>
      <c r="B21" s="4">
        <v>1</v>
      </c>
    </row>
    <row r="22" spans="1:2" x14ac:dyDescent="0.25">
      <c r="A22" s="3">
        <v>10</v>
      </c>
      <c r="B22" s="4">
        <v>1</v>
      </c>
    </row>
    <row r="23" spans="1:2" x14ac:dyDescent="0.25">
      <c r="A23" s="3">
        <v>10.5</v>
      </c>
      <c r="B23" s="4">
        <v>0</v>
      </c>
    </row>
    <row r="24" spans="1:2" x14ac:dyDescent="0.25">
      <c r="A24" s="3">
        <v>11</v>
      </c>
      <c r="B24" s="4">
        <v>0</v>
      </c>
    </row>
    <row r="25" spans="1:2" x14ac:dyDescent="0.25">
      <c r="A25" s="3">
        <v>11.5</v>
      </c>
      <c r="B25" s="4">
        <v>0</v>
      </c>
    </row>
    <row r="26" spans="1:2" x14ac:dyDescent="0.25">
      <c r="A26" s="3">
        <v>12</v>
      </c>
      <c r="B26" s="4">
        <v>0</v>
      </c>
    </row>
    <row r="27" spans="1:2" x14ac:dyDescent="0.25">
      <c r="A27" s="3">
        <v>12.5</v>
      </c>
      <c r="B27" s="4">
        <v>0</v>
      </c>
    </row>
    <row r="28" spans="1:2" x14ac:dyDescent="0.25">
      <c r="A28" s="3">
        <v>13</v>
      </c>
      <c r="B28" s="4">
        <v>0</v>
      </c>
    </row>
    <row r="29" spans="1:2" x14ac:dyDescent="0.25">
      <c r="A29" s="3">
        <v>13.5</v>
      </c>
      <c r="B29" s="4">
        <v>0</v>
      </c>
    </row>
    <row r="30" spans="1:2" x14ac:dyDescent="0.25">
      <c r="A30" s="3">
        <v>14</v>
      </c>
      <c r="B30" s="4">
        <v>0</v>
      </c>
    </row>
    <row r="31" spans="1:2" x14ac:dyDescent="0.25">
      <c r="A31" s="3">
        <v>14.5</v>
      </c>
      <c r="B31" s="4">
        <v>0</v>
      </c>
    </row>
    <row r="32" spans="1:2" x14ac:dyDescent="0.25">
      <c r="A32" s="3">
        <v>15</v>
      </c>
      <c r="B32" s="4">
        <v>0</v>
      </c>
    </row>
    <row r="33" spans="1:2" x14ac:dyDescent="0.25">
      <c r="A33" s="3">
        <v>15.5</v>
      </c>
      <c r="B33" s="4">
        <v>0</v>
      </c>
    </row>
    <row r="34" spans="1:2" x14ac:dyDescent="0.25">
      <c r="A34" s="3">
        <v>16</v>
      </c>
      <c r="B34" s="4">
        <v>0</v>
      </c>
    </row>
    <row r="35" spans="1:2" x14ac:dyDescent="0.25">
      <c r="A35" s="3">
        <v>16.5</v>
      </c>
      <c r="B35" s="4">
        <v>0</v>
      </c>
    </row>
    <row r="36" spans="1:2" x14ac:dyDescent="0.25">
      <c r="A36" s="3">
        <v>17</v>
      </c>
      <c r="B36" s="4">
        <v>0</v>
      </c>
    </row>
    <row r="37" spans="1:2" x14ac:dyDescent="0.25">
      <c r="A37" s="3">
        <v>17.5</v>
      </c>
      <c r="B37" s="4">
        <v>0</v>
      </c>
    </row>
    <row r="38" spans="1:2" x14ac:dyDescent="0.25">
      <c r="A38" s="3">
        <v>18</v>
      </c>
      <c r="B38" s="4">
        <v>0</v>
      </c>
    </row>
    <row r="39" spans="1:2" x14ac:dyDescent="0.25">
      <c r="A39" s="3">
        <v>18.5</v>
      </c>
      <c r="B39" s="4">
        <v>0</v>
      </c>
    </row>
    <row r="40" spans="1:2" x14ac:dyDescent="0.25">
      <c r="A40" s="3">
        <v>19</v>
      </c>
      <c r="B40" s="4">
        <v>0</v>
      </c>
    </row>
    <row r="41" spans="1:2" x14ac:dyDescent="0.25">
      <c r="A41" s="3">
        <v>19.5</v>
      </c>
      <c r="B41" s="4">
        <v>0</v>
      </c>
    </row>
    <row r="42" spans="1:2" x14ac:dyDescent="0.25">
      <c r="A42" s="3">
        <v>20</v>
      </c>
      <c r="B42" s="4">
        <v>0</v>
      </c>
    </row>
    <row r="43" spans="1:2" ht="15.75" thickBot="1" x14ac:dyDescent="0.3">
      <c r="A43" s="5" t="s">
        <v>34</v>
      </c>
      <c r="B43" s="5">
        <v>0</v>
      </c>
    </row>
  </sheetData>
  <sortState xmlns:xlrd2="http://schemas.microsoft.com/office/spreadsheetml/2017/richdata2" ref="A2:A42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6"/>
  <sheetViews>
    <sheetView workbookViewId="0">
      <selection activeCell="I2" sqref="I2"/>
    </sheetView>
  </sheetViews>
  <sheetFormatPr defaultRowHeight="15" x14ac:dyDescent="0.25"/>
  <cols>
    <col min="5" max="5" width="25" customWidth="1"/>
  </cols>
  <sheetData>
    <row r="1" spans="1:9" x14ac:dyDescent="0.25">
      <c r="A1">
        <v>0</v>
      </c>
      <c r="B1">
        <v>167904</v>
      </c>
      <c r="C1">
        <v>1</v>
      </c>
      <c r="E1" t="s">
        <v>61</v>
      </c>
      <c r="I1" t="s">
        <v>92</v>
      </c>
    </row>
    <row r="2" spans="1:9" x14ac:dyDescent="0.25">
      <c r="A2">
        <v>1</v>
      </c>
      <c r="B2">
        <v>0</v>
      </c>
    </row>
    <row r="3" spans="1:9" x14ac:dyDescent="0.25">
      <c r="A3">
        <v>2</v>
      </c>
      <c r="B3">
        <v>0</v>
      </c>
      <c r="C3">
        <v>3</v>
      </c>
    </row>
    <row r="4" spans="1:9" x14ac:dyDescent="0.25">
      <c r="A4">
        <v>3</v>
      </c>
      <c r="B4">
        <v>0</v>
      </c>
    </row>
    <row r="5" spans="1:9" x14ac:dyDescent="0.25">
      <c r="A5">
        <v>4</v>
      </c>
      <c r="B5">
        <v>0</v>
      </c>
    </row>
    <row r="6" spans="1:9" x14ac:dyDescent="0.25">
      <c r="A6">
        <v>5</v>
      </c>
      <c r="B6">
        <v>0</v>
      </c>
      <c r="C6">
        <v>6</v>
      </c>
    </row>
    <row r="7" spans="1:9" x14ac:dyDescent="0.25">
      <c r="A7">
        <v>6</v>
      </c>
      <c r="B7">
        <v>0</v>
      </c>
      <c r="E7" t="s">
        <v>54</v>
      </c>
      <c r="F7" t="s">
        <v>55</v>
      </c>
      <c r="G7" t="s">
        <v>56</v>
      </c>
      <c r="H7" t="s">
        <v>57</v>
      </c>
    </row>
    <row r="8" spans="1:9" x14ac:dyDescent="0.25">
      <c r="A8">
        <v>7</v>
      </c>
      <c r="B8">
        <v>0</v>
      </c>
      <c r="C8">
        <v>8</v>
      </c>
      <c r="E8" t="s">
        <v>45</v>
      </c>
      <c r="F8">
        <v>0</v>
      </c>
      <c r="G8">
        <f>B1</f>
        <v>167904</v>
      </c>
      <c r="H8" s="7">
        <f>G8/$G$12</f>
        <v>0.57820571097979256</v>
      </c>
    </row>
    <row r="9" spans="1:9" x14ac:dyDescent="0.25">
      <c r="A9">
        <v>8</v>
      </c>
      <c r="B9">
        <v>0</v>
      </c>
      <c r="E9" t="s">
        <v>58</v>
      </c>
      <c r="F9">
        <v>97</v>
      </c>
      <c r="G9">
        <v>22464</v>
      </c>
      <c r="H9" s="7">
        <f>G9/$G$12</f>
        <v>7.7358568535889918E-2</v>
      </c>
    </row>
    <row r="10" spans="1:9" x14ac:dyDescent="0.25">
      <c r="A10">
        <v>9</v>
      </c>
      <c r="B10">
        <v>0</v>
      </c>
      <c r="E10" t="s">
        <v>59</v>
      </c>
      <c r="F10">
        <v>127</v>
      </c>
      <c r="G10">
        <v>25716</v>
      </c>
      <c r="H10" s="7">
        <f>G10/$G$12</f>
        <v>8.8557378404066286E-2</v>
      </c>
    </row>
    <row r="11" spans="1:9" x14ac:dyDescent="0.25">
      <c r="A11">
        <v>10</v>
      </c>
      <c r="B11">
        <v>0</v>
      </c>
      <c r="E11" t="s">
        <v>46</v>
      </c>
      <c r="F11">
        <v>195</v>
      </c>
      <c r="G11">
        <v>74304</v>
      </c>
      <c r="H11" s="7">
        <f>G11/$G$12</f>
        <v>0.25587834208025123</v>
      </c>
    </row>
    <row r="12" spans="1:9" x14ac:dyDescent="0.25">
      <c r="A12">
        <v>11</v>
      </c>
      <c r="B12">
        <v>0</v>
      </c>
      <c r="E12" s="1" t="s">
        <v>60</v>
      </c>
      <c r="F12" s="1"/>
      <c r="G12" s="1">
        <f>SUM(G8:G11)</f>
        <v>290388</v>
      </c>
      <c r="H12" s="7">
        <f>SUM(H8:H11)</f>
        <v>1</v>
      </c>
    </row>
    <row r="13" spans="1:9" x14ac:dyDescent="0.25">
      <c r="A13">
        <v>12</v>
      </c>
      <c r="B13">
        <v>0</v>
      </c>
    </row>
    <row r="14" spans="1:9" x14ac:dyDescent="0.25">
      <c r="A14">
        <v>13</v>
      </c>
      <c r="B14">
        <v>0</v>
      </c>
    </row>
    <row r="15" spans="1:9" x14ac:dyDescent="0.25">
      <c r="A15">
        <v>14</v>
      </c>
      <c r="B15">
        <v>0</v>
      </c>
    </row>
    <row r="16" spans="1:9" x14ac:dyDescent="0.25">
      <c r="A16">
        <v>15</v>
      </c>
      <c r="B16">
        <v>0</v>
      </c>
    </row>
    <row r="17" spans="1:2" x14ac:dyDescent="0.25">
      <c r="A17">
        <v>16</v>
      </c>
      <c r="B17">
        <v>0</v>
      </c>
    </row>
    <row r="18" spans="1:2" x14ac:dyDescent="0.25">
      <c r="A18">
        <v>17</v>
      </c>
      <c r="B18">
        <v>0</v>
      </c>
    </row>
    <row r="19" spans="1:2" x14ac:dyDescent="0.25">
      <c r="A19">
        <v>18</v>
      </c>
      <c r="B19">
        <v>0</v>
      </c>
    </row>
    <row r="20" spans="1:2" x14ac:dyDescent="0.25">
      <c r="A20">
        <v>19</v>
      </c>
      <c r="B20">
        <v>0</v>
      </c>
    </row>
    <row r="21" spans="1:2" x14ac:dyDescent="0.25">
      <c r="A21">
        <v>20</v>
      </c>
      <c r="B21">
        <v>0</v>
      </c>
    </row>
    <row r="22" spans="1:2" x14ac:dyDescent="0.25">
      <c r="A22">
        <v>21</v>
      </c>
      <c r="B22">
        <v>0</v>
      </c>
    </row>
    <row r="23" spans="1:2" x14ac:dyDescent="0.25">
      <c r="A23">
        <v>22</v>
      </c>
      <c r="B23">
        <v>0</v>
      </c>
    </row>
    <row r="24" spans="1:2" x14ac:dyDescent="0.25">
      <c r="A24">
        <v>23</v>
      </c>
      <c r="B24">
        <v>0</v>
      </c>
    </row>
    <row r="25" spans="1:2" x14ac:dyDescent="0.25">
      <c r="A25">
        <v>24</v>
      </c>
      <c r="B25">
        <v>0</v>
      </c>
    </row>
    <row r="26" spans="1:2" x14ac:dyDescent="0.25">
      <c r="A26">
        <v>25</v>
      </c>
      <c r="B26">
        <v>0</v>
      </c>
    </row>
    <row r="27" spans="1:2" x14ac:dyDescent="0.25">
      <c r="A27">
        <v>26</v>
      </c>
      <c r="B27">
        <v>0</v>
      </c>
    </row>
    <row r="28" spans="1:2" x14ac:dyDescent="0.25">
      <c r="A28">
        <v>27</v>
      </c>
      <c r="B28">
        <v>0</v>
      </c>
    </row>
    <row r="29" spans="1:2" x14ac:dyDescent="0.25">
      <c r="A29">
        <v>28</v>
      </c>
      <c r="B29">
        <v>0</v>
      </c>
    </row>
    <row r="30" spans="1:2" x14ac:dyDescent="0.25">
      <c r="A30">
        <v>29</v>
      </c>
      <c r="B30">
        <v>0</v>
      </c>
    </row>
    <row r="31" spans="1:2" x14ac:dyDescent="0.25">
      <c r="A31">
        <v>30</v>
      </c>
      <c r="B31">
        <v>0</v>
      </c>
    </row>
    <row r="32" spans="1:2" x14ac:dyDescent="0.25">
      <c r="A32">
        <v>31</v>
      </c>
      <c r="B32">
        <v>0</v>
      </c>
    </row>
    <row r="33" spans="1:2" x14ac:dyDescent="0.25">
      <c r="A33">
        <v>32</v>
      </c>
      <c r="B33">
        <v>0</v>
      </c>
    </row>
    <row r="34" spans="1:2" x14ac:dyDescent="0.25">
      <c r="A34">
        <v>33</v>
      </c>
      <c r="B34">
        <v>0</v>
      </c>
    </row>
    <row r="35" spans="1:2" x14ac:dyDescent="0.25">
      <c r="A35">
        <v>34</v>
      </c>
      <c r="B35">
        <v>0</v>
      </c>
    </row>
    <row r="36" spans="1:2" x14ac:dyDescent="0.25">
      <c r="A36">
        <v>35</v>
      </c>
      <c r="B36">
        <v>0</v>
      </c>
    </row>
    <row r="37" spans="1:2" x14ac:dyDescent="0.25">
      <c r="A37">
        <v>36</v>
      </c>
      <c r="B37">
        <v>0</v>
      </c>
    </row>
    <row r="38" spans="1:2" x14ac:dyDescent="0.25">
      <c r="A38">
        <v>37</v>
      </c>
      <c r="B38">
        <v>0</v>
      </c>
    </row>
    <row r="39" spans="1:2" x14ac:dyDescent="0.25">
      <c r="A39">
        <v>38</v>
      </c>
      <c r="B39">
        <v>0</v>
      </c>
    </row>
    <row r="40" spans="1:2" x14ac:dyDescent="0.25">
      <c r="A40">
        <v>39</v>
      </c>
      <c r="B40">
        <v>0</v>
      </c>
    </row>
    <row r="41" spans="1:2" x14ac:dyDescent="0.25">
      <c r="A41">
        <v>40</v>
      </c>
      <c r="B41">
        <v>0</v>
      </c>
    </row>
    <row r="42" spans="1:2" x14ac:dyDescent="0.25">
      <c r="A42">
        <v>41</v>
      </c>
      <c r="B42">
        <v>0</v>
      </c>
    </row>
    <row r="43" spans="1:2" x14ac:dyDescent="0.25">
      <c r="A43">
        <v>42</v>
      </c>
      <c r="B43">
        <v>0</v>
      </c>
    </row>
    <row r="44" spans="1:2" x14ac:dyDescent="0.25">
      <c r="A44">
        <v>43</v>
      </c>
      <c r="B44">
        <v>0</v>
      </c>
    </row>
    <row r="45" spans="1:2" x14ac:dyDescent="0.25">
      <c r="A45">
        <v>44</v>
      </c>
      <c r="B45">
        <v>0</v>
      </c>
    </row>
    <row r="46" spans="1:2" x14ac:dyDescent="0.25">
      <c r="A46">
        <v>45</v>
      </c>
      <c r="B46">
        <v>0</v>
      </c>
    </row>
    <row r="47" spans="1:2" x14ac:dyDescent="0.25">
      <c r="A47">
        <v>46</v>
      </c>
      <c r="B47">
        <v>0</v>
      </c>
    </row>
    <row r="48" spans="1:2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>
        <v>51</v>
      </c>
      <c r="B52">
        <v>0</v>
      </c>
    </row>
    <row r="53" spans="1:2" x14ac:dyDescent="0.25">
      <c r="A53">
        <v>52</v>
      </c>
      <c r="B53">
        <v>0</v>
      </c>
    </row>
    <row r="54" spans="1:2" x14ac:dyDescent="0.25">
      <c r="A54">
        <v>53</v>
      </c>
      <c r="B54">
        <v>0</v>
      </c>
    </row>
    <row r="55" spans="1:2" x14ac:dyDescent="0.25">
      <c r="A55">
        <v>54</v>
      </c>
      <c r="B55">
        <v>0</v>
      </c>
    </row>
    <row r="56" spans="1:2" x14ac:dyDescent="0.25">
      <c r="A56">
        <v>55</v>
      </c>
      <c r="B56">
        <v>240</v>
      </c>
    </row>
    <row r="57" spans="1:2" x14ac:dyDescent="0.25">
      <c r="A57">
        <v>56</v>
      </c>
      <c r="B57">
        <v>0</v>
      </c>
    </row>
    <row r="58" spans="1:2" x14ac:dyDescent="0.25">
      <c r="A58">
        <v>57</v>
      </c>
      <c r="B58">
        <v>0</v>
      </c>
    </row>
    <row r="59" spans="1:2" x14ac:dyDescent="0.25">
      <c r="A59">
        <v>58</v>
      </c>
      <c r="B59">
        <v>0</v>
      </c>
    </row>
    <row r="60" spans="1:2" x14ac:dyDescent="0.25">
      <c r="A60">
        <v>59</v>
      </c>
      <c r="B60">
        <v>0</v>
      </c>
    </row>
    <row r="61" spans="1:2" x14ac:dyDescent="0.25">
      <c r="A61">
        <v>60</v>
      </c>
      <c r="B61">
        <v>0</v>
      </c>
    </row>
    <row r="62" spans="1:2" x14ac:dyDescent="0.25">
      <c r="A62">
        <v>61</v>
      </c>
      <c r="B62">
        <v>0</v>
      </c>
    </row>
    <row r="63" spans="1:2" x14ac:dyDescent="0.25">
      <c r="A63">
        <v>62</v>
      </c>
      <c r="B63">
        <v>0</v>
      </c>
    </row>
    <row r="64" spans="1:2" x14ac:dyDescent="0.25">
      <c r="A64">
        <v>63</v>
      </c>
      <c r="B64">
        <v>0</v>
      </c>
    </row>
    <row r="65" spans="1:2" x14ac:dyDescent="0.25">
      <c r="A65">
        <v>64</v>
      </c>
      <c r="B65">
        <v>0</v>
      </c>
    </row>
    <row r="66" spans="1:2" x14ac:dyDescent="0.25">
      <c r="A66">
        <v>65</v>
      </c>
      <c r="B66">
        <v>0</v>
      </c>
    </row>
    <row r="67" spans="1:2" x14ac:dyDescent="0.25">
      <c r="A67">
        <v>66</v>
      </c>
      <c r="B67">
        <v>0</v>
      </c>
    </row>
    <row r="68" spans="1:2" x14ac:dyDescent="0.25">
      <c r="A68">
        <v>67</v>
      </c>
      <c r="B68">
        <v>0</v>
      </c>
    </row>
    <row r="69" spans="1:2" x14ac:dyDescent="0.25">
      <c r="A69">
        <v>68</v>
      </c>
      <c r="B69">
        <v>0</v>
      </c>
    </row>
    <row r="70" spans="1:2" x14ac:dyDescent="0.25">
      <c r="A70">
        <v>69</v>
      </c>
      <c r="B70">
        <v>0</v>
      </c>
    </row>
    <row r="71" spans="1:2" x14ac:dyDescent="0.25">
      <c r="A71">
        <v>70</v>
      </c>
      <c r="B71">
        <v>4</v>
      </c>
    </row>
    <row r="72" spans="1:2" x14ac:dyDescent="0.25">
      <c r="A72">
        <v>71</v>
      </c>
      <c r="B72">
        <v>0</v>
      </c>
    </row>
    <row r="73" spans="1:2" x14ac:dyDescent="0.25">
      <c r="A73">
        <v>72</v>
      </c>
      <c r="B73">
        <v>0</v>
      </c>
    </row>
    <row r="74" spans="1:2" x14ac:dyDescent="0.25">
      <c r="A74">
        <v>73</v>
      </c>
      <c r="B74">
        <v>0</v>
      </c>
    </row>
    <row r="75" spans="1:2" x14ac:dyDescent="0.25">
      <c r="A75">
        <v>74</v>
      </c>
      <c r="B75">
        <v>2</v>
      </c>
    </row>
    <row r="76" spans="1:2" x14ac:dyDescent="0.25">
      <c r="A76">
        <v>75</v>
      </c>
      <c r="B76">
        <v>0</v>
      </c>
    </row>
    <row r="77" spans="1:2" x14ac:dyDescent="0.25">
      <c r="A77">
        <v>76</v>
      </c>
      <c r="B77">
        <v>0</v>
      </c>
    </row>
    <row r="78" spans="1:2" x14ac:dyDescent="0.25">
      <c r="A78">
        <v>77</v>
      </c>
      <c r="B78">
        <v>0</v>
      </c>
    </row>
    <row r="79" spans="1:2" x14ac:dyDescent="0.25">
      <c r="A79">
        <v>78</v>
      </c>
      <c r="B79">
        <v>0</v>
      </c>
    </row>
    <row r="80" spans="1:2" x14ac:dyDescent="0.25">
      <c r="A80">
        <v>79</v>
      </c>
      <c r="B80">
        <v>0</v>
      </c>
    </row>
    <row r="81" spans="1:2" x14ac:dyDescent="0.25">
      <c r="A81">
        <v>80</v>
      </c>
      <c r="B81">
        <v>0</v>
      </c>
    </row>
    <row r="82" spans="1:2" x14ac:dyDescent="0.25">
      <c r="A82">
        <v>81</v>
      </c>
      <c r="B82">
        <v>0</v>
      </c>
    </row>
    <row r="83" spans="1:2" x14ac:dyDescent="0.25">
      <c r="A83">
        <v>82</v>
      </c>
      <c r="B83">
        <v>0</v>
      </c>
    </row>
    <row r="84" spans="1:2" x14ac:dyDescent="0.25">
      <c r="A84">
        <v>83</v>
      </c>
      <c r="B84">
        <v>0</v>
      </c>
    </row>
    <row r="85" spans="1:2" x14ac:dyDescent="0.25">
      <c r="A85">
        <v>84</v>
      </c>
      <c r="B85">
        <v>0</v>
      </c>
    </row>
    <row r="86" spans="1:2" x14ac:dyDescent="0.25">
      <c r="A86">
        <v>85</v>
      </c>
      <c r="B86">
        <v>0</v>
      </c>
    </row>
    <row r="87" spans="1:2" x14ac:dyDescent="0.25">
      <c r="A87">
        <v>86</v>
      </c>
      <c r="B87">
        <v>0</v>
      </c>
    </row>
    <row r="88" spans="1:2" x14ac:dyDescent="0.25">
      <c r="A88">
        <v>87</v>
      </c>
      <c r="B88">
        <v>0</v>
      </c>
    </row>
    <row r="89" spans="1:2" x14ac:dyDescent="0.25">
      <c r="A89">
        <v>88</v>
      </c>
      <c r="B89">
        <v>0</v>
      </c>
    </row>
    <row r="90" spans="1:2" x14ac:dyDescent="0.25">
      <c r="A90">
        <v>89</v>
      </c>
      <c r="B90">
        <v>0</v>
      </c>
    </row>
    <row r="91" spans="1:2" x14ac:dyDescent="0.25">
      <c r="A91">
        <v>90</v>
      </c>
      <c r="B91">
        <v>2</v>
      </c>
    </row>
    <row r="92" spans="1:2" x14ac:dyDescent="0.25">
      <c r="A92">
        <v>91</v>
      </c>
      <c r="B92">
        <v>0</v>
      </c>
    </row>
    <row r="93" spans="1:2" x14ac:dyDescent="0.25">
      <c r="A93">
        <v>92</v>
      </c>
      <c r="B93">
        <v>0</v>
      </c>
    </row>
    <row r="94" spans="1:2" x14ac:dyDescent="0.25">
      <c r="A94">
        <v>93</v>
      </c>
      <c r="B94">
        <v>8</v>
      </c>
    </row>
    <row r="95" spans="1:2" x14ac:dyDescent="0.25">
      <c r="A95">
        <v>94</v>
      </c>
      <c r="B95">
        <v>0</v>
      </c>
    </row>
    <row r="96" spans="1:2" x14ac:dyDescent="0.25">
      <c r="A96">
        <v>95</v>
      </c>
      <c r="B96">
        <v>0</v>
      </c>
    </row>
    <row r="97" spans="1:2" x14ac:dyDescent="0.25">
      <c r="A97">
        <v>96</v>
      </c>
      <c r="B97">
        <v>0</v>
      </c>
    </row>
    <row r="98" spans="1:2" x14ac:dyDescent="0.25">
      <c r="A98">
        <v>97</v>
      </c>
      <c r="B98">
        <v>22464</v>
      </c>
    </row>
    <row r="99" spans="1:2" x14ac:dyDescent="0.25">
      <c r="A99">
        <v>98</v>
      </c>
      <c r="B99">
        <v>0</v>
      </c>
    </row>
    <row r="100" spans="1:2" x14ac:dyDescent="0.25">
      <c r="A100">
        <v>99</v>
      </c>
      <c r="B100">
        <v>8</v>
      </c>
    </row>
    <row r="101" spans="1:2" x14ac:dyDescent="0.25">
      <c r="A101">
        <v>100</v>
      </c>
      <c r="B101">
        <v>0</v>
      </c>
    </row>
    <row r="102" spans="1:2" x14ac:dyDescent="0.25">
      <c r="A102">
        <v>101</v>
      </c>
      <c r="B102">
        <v>0</v>
      </c>
    </row>
    <row r="103" spans="1:2" x14ac:dyDescent="0.25">
      <c r="A103">
        <v>102</v>
      </c>
      <c r="B103">
        <v>0</v>
      </c>
    </row>
    <row r="104" spans="1:2" x14ac:dyDescent="0.25">
      <c r="A104">
        <v>103</v>
      </c>
      <c r="B104">
        <v>0</v>
      </c>
    </row>
    <row r="105" spans="1:2" x14ac:dyDescent="0.25">
      <c r="A105">
        <v>104</v>
      </c>
      <c r="B105">
        <v>0</v>
      </c>
    </row>
    <row r="106" spans="1:2" x14ac:dyDescent="0.25">
      <c r="A106">
        <v>105</v>
      </c>
      <c r="B106">
        <v>0</v>
      </c>
    </row>
    <row r="107" spans="1:2" x14ac:dyDescent="0.25">
      <c r="A107">
        <v>106</v>
      </c>
      <c r="B107">
        <v>0</v>
      </c>
    </row>
    <row r="108" spans="1:2" x14ac:dyDescent="0.25">
      <c r="A108">
        <v>107</v>
      </c>
      <c r="B108">
        <v>0</v>
      </c>
    </row>
    <row r="109" spans="1:2" x14ac:dyDescent="0.25">
      <c r="A109">
        <v>108</v>
      </c>
      <c r="B109">
        <v>0</v>
      </c>
    </row>
    <row r="110" spans="1:2" x14ac:dyDescent="0.25">
      <c r="A110">
        <v>109</v>
      </c>
      <c r="B110">
        <v>0</v>
      </c>
    </row>
    <row r="111" spans="1:2" x14ac:dyDescent="0.25">
      <c r="A111">
        <v>110</v>
      </c>
      <c r="B111">
        <v>0</v>
      </c>
    </row>
    <row r="112" spans="1:2" x14ac:dyDescent="0.25">
      <c r="A112">
        <v>111</v>
      </c>
      <c r="B112">
        <v>798</v>
      </c>
    </row>
    <row r="113" spans="1:2" x14ac:dyDescent="0.25">
      <c r="A113">
        <v>112</v>
      </c>
      <c r="B113">
        <v>0</v>
      </c>
    </row>
    <row r="114" spans="1:2" x14ac:dyDescent="0.25">
      <c r="A114">
        <v>113</v>
      </c>
      <c r="B114">
        <v>0</v>
      </c>
    </row>
    <row r="115" spans="1:2" x14ac:dyDescent="0.25">
      <c r="A115">
        <v>114</v>
      </c>
      <c r="B115">
        <v>0</v>
      </c>
    </row>
    <row r="116" spans="1:2" x14ac:dyDescent="0.25">
      <c r="A116">
        <v>115</v>
      </c>
      <c r="B116">
        <v>0</v>
      </c>
    </row>
    <row r="117" spans="1:2" x14ac:dyDescent="0.25">
      <c r="A117">
        <v>116</v>
      </c>
      <c r="B117">
        <v>0</v>
      </c>
    </row>
    <row r="118" spans="1:2" x14ac:dyDescent="0.25">
      <c r="A118">
        <v>117</v>
      </c>
      <c r="B118">
        <v>0</v>
      </c>
    </row>
    <row r="119" spans="1:2" x14ac:dyDescent="0.25">
      <c r="A119">
        <v>118</v>
      </c>
      <c r="B119">
        <v>0</v>
      </c>
    </row>
    <row r="120" spans="1:2" x14ac:dyDescent="0.25">
      <c r="A120">
        <v>119</v>
      </c>
      <c r="B120">
        <v>0</v>
      </c>
    </row>
    <row r="121" spans="1:2" x14ac:dyDescent="0.25">
      <c r="A121">
        <v>120</v>
      </c>
      <c r="B121">
        <v>0</v>
      </c>
    </row>
    <row r="122" spans="1:2" x14ac:dyDescent="0.25">
      <c r="A122">
        <v>121</v>
      </c>
      <c r="B122">
        <v>0</v>
      </c>
    </row>
    <row r="123" spans="1:2" x14ac:dyDescent="0.25">
      <c r="A123">
        <v>122</v>
      </c>
      <c r="B123">
        <v>0</v>
      </c>
    </row>
    <row r="124" spans="1:2" x14ac:dyDescent="0.25">
      <c r="A124">
        <v>123</v>
      </c>
      <c r="B124">
        <v>0</v>
      </c>
    </row>
    <row r="125" spans="1:2" x14ac:dyDescent="0.25">
      <c r="A125">
        <v>124</v>
      </c>
      <c r="B125">
        <v>3642</v>
      </c>
    </row>
    <row r="126" spans="1:2" x14ac:dyDescent="0.25">
      <c r="A126">
        <v>125</v>
      </c>
      <c r="B126">
        <v>0</v>
      </c>
    </row>
    <row r="127" spans="1:2" x14ac:dyDescent="0.25">
      <c r="A127">
        <v>126</v>
      </c>
      <c r="B127">
        <v>0</v>
      </c>
    </row>
    <row r="128" spans="1:2" x14ac:dyDescent="0.25">
      <c r="A128">
        <v>127</v>
      </c>
      <c r="B128">
        <v>25716</v>
      </c>
    </row>
    <row r="129" spans="1:2" x14ac:dyDescent="0.25">
      <c r="A129">
        <v>128</v>
      </c>
      <c r="B129">
        <v>0</v>
      </c>
    </row>
    <row r="130" spans="1:2" x14ac:dyDescent="0.25">
      <c r="A130">
        <v>129</v>
      </c>
      <c r="B130">
        <v>0</v>
      </c>
    </row>
    <row r="131" spans="1:2" x14ac:dyDescent="0.25">
      <c r="A131">
        <v>130</v>
      </c>
      <c r="B131">
        <v>258</v>
      </c>
    </row>
    <row r="132" spans="1:2" x14ac:dyDescent="0.25">
      <c r="A132">
        <v>131</v>
      </c>
      <c r="B132">
        <v>0</v>
      </c>
    </row>
    <row r="133" spans="1:2" x14ac:dyDescent="0.25">
      <c r="A133">
        <v>132</v>
      </c>
      <c r="B133">
        <v>0</v>
      </c>
    </row>
    <row r="134" spans="1:2" x14ac:dyDescent="0.25">
      <c r="A134">
        <v>133</v>
      </c>
      <c r="B134">
        <v>0</v>
      </c>
    </row>
    <row r="135" spans="1:2" x14ac:dyDescent="0.25">
      <c r="A135">
        <v>134</v>
      </c>
      <c r="B135">
        <v>0</v>
      </c>
    </row>
    <row r="136" spans="1:2" x14ac:dyDescent="0.25">
      <c r="A136">
        <v>135</v>
      </c>
      <c r="B136">
        <v>0</v>
      </c>
    </row>
    <row r="137" spans="1:2" x14ac:dyDescent="0.25">
      <c r="A137">
        <v>136</v>
      </c>
      <c r="B137">
        <v>0</v>
      </c>
    </row>
    <row r="138" spans="1:2" x14ac:dyDescent="0.25">
      <c r="A138">
        <v>137</v>
      </c>
      <c r="B138">
        <v>0</v>
      </c>
    </row>
    <row r="139" spans="1:2" x14ac:dyDescent="0.25">
      <c r="A139">
        <v>138</v>
      </c>
      <c r="B139">
        <v>0</v>
      </c>
    </row>
    <row r="140" spans="1:2" x14ac:dyDescent="0.25">
      <c r="A140">
        <v>139</v>
      </c>
      <c r="B140">
        <v>0</v>
      </c>
    </row>
    <row r="141" spans="1:2" x14ac:dyDescent="0.25">
      <c r="A141">
        <v>140</v>
      </c>
      <c r="B141">
        <v>0</v>
      </c>
    </row>
    <row r="142" spans="1:2" x14ac:dyDescent="0.25">
      <c r="A142">
        <v>141</v>
      </c>
      <c r="B142">
        <v>0</v>
      </c>
    </row>
    <row r="143" spans="1:2" x14ac:dyDescent="0.25">
      <c r="A143">
        <v>142</v>
      </c>
      <c r="B143">
        <v>0</v>
      </c>
    </row>
    <row r="144" spans="1:2" x14ac:dyDescent="0.25">
      <c r="A144">
        <v>143</v>
      </c>
      <c r="B144">
        <v>4</v>
      </c>
    </row>
    <row r="145" spans="1:2" x14ac:dyDescent="0.25">
      <c r="A145">
        <v>144</v>
      </c>
      <c r="B145">
        <v>0</v>
      </c>
    </row>
    <row r="146" spans="1:2" x14ac:dyDescent="0.25">
      <c r="A146">
        <v>145</v>
      </c>
      <c r="B146">
        <v>0</v>
      </c>
    </row>
    <row r="147" spans="1:2" x14ac:dyDescent="0.25">
      <c r="A147">
        <v>146</v>
      </c>
      <c r="B147">
        <v>0</v>
      </c>
    </row>
    <row r="148" spans="1:2" x14ac:dyDescent="0.25">
      <c r="A148">
        <v>147</v>
      </c>
      <c r="B148">
        <v>0</v>
      </c>
    </row>
    <row r="149" spans="1:2" x14ac:dyDescent="0.25">
      <c r="A149">
        <v>148</v>
      </c>
      <c r="B149">
        <v>0</v>
      </c>
    </row>
    <row r="150" spans="1:2" x14ac:dyDescent="0.25">
      <c r="A150">
        <v>149</v>
      </c>
      <c r="B150">
        <v>0</v>
      </c>
    </row>
    <row r="151" spans="1:2" x14ac:dyDescent="0.25">
      <c r="A151">
        <v>150</v>
      </c>
      <c r="B151">
        <v>0</v>
      </c>
    </row>
    <row r="152" spans="1:2" x14ac:dyDescent="0.25">
      <c r="A152">
        <v>151</v>
      </c>
      <c r="B152">
        <v>0</v>
      </c>
    </row>
    <row r="153" spans="1:2" x14ac:dyDescent="0.25">
      <c r="A153">
        <v>152</v>
      </c>
      <c r="B153">
        <v>0</v>
      </c>
    </row>
    <row r="154" spans="1:2" x14ac:dyDescent="0.25">
      <c r="A154">
        <v>153</v>
      </c>
      <c r="B154">
        <v>0</v>
      </c>
    </row>
    <row r="155" spans="1:2" x14ac:dyDescent="0.25">
      <c r="A155">
        <v>154</v>
      </c>
      <c r="B155">
        <v>0</v>
      </c>
    </row>
    <row r="156" spans="1:2" x14ac:dyDescent="0.25">
      <c r="A156">
        <v>155</v>
      </c>
      <c r="B156">
        <v>4</v>
      </c>
    </row>
    <row r="157" spans="1:2" x14ac:dyDescent="0.25">
      <c r="A157">
        <v>156</v>
      </c>
      <c r="B157">
        <v>0</v>
      </c>
    </row>
    <row r="158" spans="1:2" x14ac:dyDescent="0.25">
      <c r="A158">
        <v>157</v>
      </c>
      <c r="B158">
        <v>0</v>
      </c>
    </row>
    <row r="159" spans="1:2" x14ac:dyDescent="0.25">
      <c r="A159">
        <v>158</v>
      </c>
      <c r="B159">
        <v>0</v>
      </c>
    </row>
    <row r="160" spans="1:2" x14ac:dyDescent="0.25">
      <c r="A160">
        <v>159</v>
      </c>
      <c r="B160">
        <v>66</v>
      </c>
    </row>
    <row r="161" spans="1:2" x14ac:dyDescent="0.25">
      <c r="A161">
        <v>160</v>
      </c>
      <c r="B161">
        <v>0</v>
      </c>
    </row>
    <row r="162" spans="1:2" x14ac:dyDescent="0.25">
      <c r="A162">
        <v>161</v>
      </c>
      <c r="B162">
        <v>0</v>
      </c>
    </row>
    <row r="163" spans="1:2" x14ac:dyDescent="0.25">
      <c r="A163">
        <v>162</v>
      </c>
      <c r="B163">
        <v>0</v>
      </c>
    </row>
    <row r="164" spans="1:2" x14ac:dyDescent="0.25">
      <c r="A164">
        <v>163</v>
      </c>
      <c r="B164">
        <v>0</v>
      </c>
    </row>
    <row r="165" spans="1:2" x14ac:dyDescent="0.25">
      <c r="A165">
        <v>164</v>
      </c>
      <c r="B165">
        <v>0</v>
      </c>
    </row>
    <row r="166" spans="1:2" x14ac:dyDescent="0.25">
      <c r="A166">
        <v>165</v>
      </c>
      <c r="B166">
        <v>0</v>
      </c>
    </row>
    <row r="167" spans="1:2" x14ac:dyDescent="0.25">
      <c r="A167">
        <v>166</v>
      </c>
      <c r="B167">
        <v>0</v>
      </c>
    </row>
    <row r="168" spans="1:2" x14ac:dyDescent="0.25">
      <c r="A168">
        <v>167</v>
      </c>
      <c r="B168">
        <v>0</v>
      </c>
    </row>
    <row r="169" spans="1:2" x14ac:dyDescent="0.25">
      <c r="A169">
        <v>168</v>
      </c>
      <c r="B169">
        <v>4</v>
      </c>
    </row>
    <row r="170" spans="1:2" x14ac:dyDescent="0.25">
      <c r="A170">
        <v>169</v>
      </c>
      <c r="B170">
        <v>0</v>
      </c>
    </row>
    <row r="171" spans="1:2" x14ac:dyDescent="0.25">
      <c r="A171">
        <v>170</v>
      </c>
      <c r="B171">
        <v>0</v>
      </c>
    </row>
    <row r="172" spans="1:2" x14ac:dyDescent="0.25">
      <c r="A172">
        <v>171</v>
      </c>
      <c r="B172">
        <v>0</v>
      </c>
    </row>
    <row r="173" spans="1:2" x14ac:dyDescent="0.25">
      <c r="A173">
        <v>172</v>
      </c>
      <c r="B173">
        <v>0</v>
      </c>
    </row>
    <row r="174" spans="1:2" x14ac:dyDescent="0.25">
      <c r="A174">
        <v>173</v>
      </c>
      <c r="B174">
        <v>0</v>
      </c>
    </row>
    <row r="175" spans="1:2" x14ac:dyDescent="0.25">
      <c r="A175">
        <v>174</v>
      </c>
      <c r="B175">
        <v>4</v>
      </c>
    </row>
    <row r="176" spans="1:2" x14ac:dyDescent="0.25">
      <c r="A176">
        <v>175</v>
      </c>
      <c r="B176">
        <v>0</v>
      </c>
    </row>
    <row r="177" spans="1:2" x14ac:dyDescent="0.25">
      <c r="A177">
        <v>176</v>
      </c>
      <c r="B177">
        <v>0</v>
      </c>
    </row>
    <row r="178" spans="1:2" x14ac:dyDescent="0.25">
      <c r="A178">
        <v>177</v>
      </c>
      <c r="B178">
        <v>0</v>
      </c>
    </row>
    <row r="179" spans="1:2" x14ac:dyDescent="0.25">
      <c r="A179">
        <v>178</v>
      </c>
      <c r="B179">
        <v>0</v>
      </c>
    </row>
    <row r="180" spans="1:2" x14ac:dyDescent="0.25">
      <c r="A180">
        <v>179</v>
      </c>
      <c r="B180">
        <v>0</v>
      </c>
    </row>
    <row r="181" spans="1:2" x14ac:dyDescent="0.25">
      <c r="A181">
        <v>180</v>
      </c>
      <c r="B181">
        <v>0</v>
      </c>
    </row>
    <row r="182" spans="1:2" x14ac:dyDescent="0.25">
      <c r="A182">
        <v>181</v>
      </c>
      <c r="B182">
        <v>0</v>
      </c>
    </row>
    <row r="183" spans="1:2" x14ac:dyDescent="0.25">
      <c r="A183">
        <v>182</v>
      </c>
      <c r="B183">
        <v>8</v>
      </c>
    </row>
    <row r="184" spans="1:2" x14ac:dyDescent="0.25">
      <c r="A184">
        <v>183</v>
      </c>
      <c r="B184">
        <v>14</v>
      </c>
    </row>
    <row r="185" spans="1:2" x14ac:dyDescent="0.25">
      <c r="A185">
        <v>184</v>
      </c>
      <c r="B185">
        <v>0</v>
      </c>
    </row>
    <row r="186" spans="1:2" x14ac:dyDescent="0.25">
      <c r="A186">
        <v>185</v>
      </c>
      <c r="B186">
        <v>0</v>
      </c>
    </row>
    <row r="187" spans="1:2" x14ac:dyDescent="0.25">
      <c r="A187">
        <v>186</v>
      </c>
      <c r="B187">
        <v>0</v>
      </c>
    </row>
    <row r="188" spans="1:2" x14ac:dyDescent="0.25">
      <c r="A188">
        <v>187</v>
      </c>
      <c r="B188">
        <v>6</v>
      </c>
    </row>
    <row r="189" spans="1:2" x14ac:dyDescent="0.25">
      <c r="A189">
        <v>188</v>
      </c>
      <c r="B189">
        <v>0</v>
      </c>
    </row>
    <row r="190" spans="1:2" x14ac:dyDescent="0.25">
      <c r="A190">
        <v>189</v>
      </c>
      <c r="B190">
        <v>0</v>
      </c>
    </row>
    <row r="191" spans="1:2" x14ac:dyDescent="0.25">
      <c r="A191">
        <v>190</v>
      </c>
      <c r="B191">
        <v>0</v>
      </c>
    </row>
    <row r="192" spans="1:2" x14ac:dyDescent="0.25">
      <c r="A192">
        <v>191</v>
      </c>
      <c r="B192">
        <v>8</v>
      </c>
    </row>
    <row r="193" spans="1:4" x14ac:dyDescent="0.25">
      <c r="A193">
        <v>192</v>
      </c>
      <c r="B193">
        <v>0</v>
      </c>
    </row>
    <row r="194" spans="1:4" x14ac:dyDescent="0.25">
      <c r="A194">
        <v>193</v>
      </c>
      <c r="B194">
        <v>0</v>
      </c>
    </row>
    <row r="195" spans="1:4" x14ac:dyDescent="0.25">
      <c r="A195">
        <v>194</v>
      </c>
      <c r="B195">
        <v>0</v>
      </c>
    </row>
    <row r="196" spans="1:4" x14ac:dyDescent="0.25">
      <c r="A196">
        <v>195</v>
      </c>
      <c r="B196">
        <v>74304</v>
      </c>
      <c r="C196">
        <v>74304</v>
      </c>
      <c r="D196">
        <v>195</v>
      </c>
    </row>
    <row r="197" spans="1:4" x14ac:dyDescent="0.25">
      <c r="A197">
        <v>196</v>
      </c>
      <c r="B197">
        <v>0</v>
      </c>
      <c r="C197">
        <v>8480484</v>
      </c>
      <c r="D197">
        <v>255</v>
      </c>
    </row>
    <row r="198" spans="1:4" x14ac:dyDescent="0.25">
      <c r="A198">
        <v>197</v>
      </c>
      <c r="B198">
        <v>0</v>
      </c>
    </row>
    <row r="199" spans="1:4" x14ac:dyDescent="0.25">
      <c r="A199">
        <v>198</v>
      </c>
      <c r="B199">
        <v>0</v>
      </c>
    </row>
    <row r="200" spans="1:4" x14ac:dyDescent="0.25">
      <c r="A200">
        <v>199</v>
      </c>
      <c r="B200">
        <v>0</v>
      </c>
    </row>
    <row r="201" spans="1:4" x14ac:dyDescent="0.25">
      <c r="A201">
        <v>200</v>
      </c>
      <c r="B201">
        <v>0</v>
      </c>
    </row>
    <row r="202" spans="1:4" x14ac:dyDescent="0.25">
      <c r="A202">
        <v>201</v>
      </c>
      <c r="B202">
        <v>0</v>
      </c>
    </row>
    <row r="203" spans="1:4" x14ac:dyDescent="0.25">
      <c r="A203">
        <v>202</v>
      </c>
      <c r="B203">
        <v>0</v>
      </c>
    </row>
    <row r="204" spans="1:4" x14ac:dyDescent="0.25">
      <c r="A204">
        <v>203</v>
      </c>
      <c r="B204">
        <v>0</v>
      </c>
    </row>
    <row r="205" spans="1:4" x14ac:dyDescent="0.25">
      <c r="A205">
        <v>204</v>
      </c>
      <c r="B205">
        <v>0</v>
      </c>
    </row>
    <row r="206" spans="1:4" x14ac:dyDescent="0.25">
      <c r="A206">
        <v>205</v>
      </c>
      <c r="B206">
        <v>0</v>
      </c>
    </row>
    <row r="207" spans="1:4" x14ac:dyDescent="0.25">
      <c r="A207">
        <v>206</v>
      </c>
      <c r="B207">
        <v>0</v>
      </c>
    </row>
    <row r="208" spans="1:4" x14ac:dyDescent="0.25">
      <c r="A208">
        <v>207</v>
      </c>
      <c r="B208">
        <v>14</v>
      </c>
    </row>
    <row r="209" spans="1:2" x14ac:dyDescent="0.25">
      <c r="A209">
        <v>208</v>
      </c>
      <c r="B209">
        <v>0</v>
      </c>
    </row>
    <row r="210" spans="1:2" x14ac:dyDescent="0.25">
      <c r="A210">
        <v>209</v>
      </c>
      <c r="B210">
        <v>0</v>
      </c>
    </row>
    <row r="211" spans="1:2" x14ac:dyDescent="0.25">
      <c r="A211">
        <v>210</v>
      </c>
      <c r="B211">
        <v>0</v>
      </c>
    </row>
    <row r="212" spans="1:2" x14ac:dyDescent="0.25">
      <c r="A212">
        <v>211</v>
      </c>
      <c r="B212">
        <v>0</v>
      </c>
    </row>
    <row r="213" spans="1:2" x14ac:dyDescent="0.25">
      <c r="A213">
        <v>212</v>
      </c>
      <c r="B213">
        <v>0</v>
      </c>
    </row>
    <row r="214" spans="1:2" x14ac:dyDescent="0.25">
      <c r="A214">
        <v>213</v>
      </c>
      <c r="B214">
        <v>0</v>
      </c>
    </row>
    <row r="215" spans="1:2" x14ac:dyDescent="0.25">
      <c r="A215">
        <v>214</v>
      </c>
      <c r="B215">
        <v>0</v>
      </c>
    </row>
    <row r="216" spans="1:2" x14ac:dyDescent="0.25">
      <c r="A216">
        <v>215</v>
      </c>
      <c r="B216">
        <v>0</v>
      </c>
    </row>
    <row r="217" spans="1:2" x14ac:dyDescent="0.25">
      <c r="A217">
        <v>216</v>
      </c>
      <c r="B217">
        <v>0</v>
      </c>
    </row>
    <row r="218" spans="1:2" x14ac:dyDescent="0.25">
      <c r="A218">
        <v>217</v>
      </c>
      <c r="B218">
        <v>0</v>
      </c>
    </row>
    <row r="219" spans="1:2" x14ac:dyDescent="0.25">
      <c r="A219">
        <v>218</v>
      </c>
      <c r="B219">
        <v>0</v>
      </c>
    </row>
    <row r="220" spans="1:2" x14ac:dyDescent="0.25">
      <c r="A220">
        <v>219</v>
      </c>
      <c r="B220">
        <v>0</v>
      </c>
    </row>
    <row r="221" spans="1:2" x14ac:dyDescent="0.25">
      <c r="A221">
        <v>220</v>
      </c>
      <c r="B221">
        <v>0</v>
      </c>
    </row>
    <row r="222" spans="1:2" x14ac:dyDescent="0.25">
      <c r="A222">
        <v>221</v>
      </c>
      <c r="B222">
        <v>0</v>
      </c>
    </row>
    <row r="223" spans="1:2" x14ac:dyDescent="0.25">
      <c r="A223">
        <v>222</v>
      </c>
      <c r="B223">
        <v>0</v>
      </c>
    </row>
    <row r="224" spans="1:2" x14ac:dyDescent="0.25">
      <c r="A224">
        <v>223</v>
      </c>
      <c r="B224">
        <v>6</v>
      </c>
    </row>
    <row r="225" spans="1:2" x14ac:dyDescent="0.25">
      <c r="A225">
        <v>224</v>
      </c>
      <c r="B225">
        <v>0</v>
      </c>
    </row>
    <row r="226" spans="1:2" x14ac:dyDescent="0.25">
      <c r="A226">
        <v>225</v>
      </c>
      <c r="B226">
        <v>0</v>
      </c>
    </row>
    <row r="227" spans="1:2" x14ac:dyDescent="0.25">
      <c r="A227">
        <v>226</v>
      </c>
      <c r="B227">
        <v>0</v>
      </c>
    </row>
    <row r="228" spans="1:2" x14ac:dyDescent="0.25">
      <c r="A228">
        <v>227</v>
      </c>
      <c r="B228">
        <v>0</v>
      </c>
    </row>
    <row r="229" spans="1:2" x14ac:dyDescent="0.25">
      <c r="A229">
        <v>228</v>
      </c>
      <c r="B229">
        <v>0</v>
      </c>
    </row>
    <row r="230" spans="1:2" x14ac:dyDescent="0.25">
      <c r="A230">
        <v>229</v>
      </c>
      <c r="B230">
        <v>0</v>
      </c>
    </row>
    <row r="231" spans="1:2" x14ac:dyDescent="0.25">
      <c r="A231">
        <v>230</v>
      </c>
      <c r="B231">
        <v>0</v>
      </c>
    </row>
    <row r="232" spans="1:2" x14ac:dyDescent="0.25">
      <c r="A232">
        <v>231</v>
      </c>
      <c r="B232">
        <v>0</v>
      </c>
    </row>
    <row r="233" spans="1:2" x14ac:dyDescent="0.25">
      <c r="A233">
        <v>232</v>
      </c>
      <c r="B233">
        <v>0</v>
      </c>
    </row>
    <row r="234" spans="1:2" x14ac:dyDescent="0.25">
      <c r="A234">
        <v>233</v>
      </c>
      <c r="B234">
        <v>0</v>
      </c>
    </row>
    <row r="235" spans="1:2" x14ac:dyDescent="0.25">
      <c r="A235">
        <v>234</v>
      </c>
      <c r="B235">
        <v>0</v>
      </c>
    </row>
    <row r="236" spans="1:2" x14ac:dyDescent="0.25">
      <c r="A236">
        <v>235</v>
      </c>
      <c r="B236">
        <v>0</v>
      </c>
    </row>
    <row r="237" spans="1:2" x14ac:dyDescent="0.25">
      <c r="A237">
        <v>236</v>
      </c>
      <c r="B237">
        <v>0</v>
      </c>
    </row>
    <row r="238" spans="1:2" x14ac:dyDescent="0.25">
      <c r="A238">
        <v>237</v>
      </c>
      <c r="B238">
        <v>0</v>
      </c>
    </row>
    <row r="239" spans="1:2" x14ac:dyDescent="0.25">
      <c r="A239">
        <v>238</v>
      </c>
      <c r="B239">
        <v>0</v>
      </c>
    </row>
    <row r="240" spans="1:2" x14ac:dyDescent="0.25">
      <c r="A240">
        <v>239</v>
      </c>
      <c r="B240">
        <v>0</v>
      </c>
    </row>
    <row r="241" spans="1:4" x14ac:dyDescent="0.25">
      <c r="A241">
        <v>240</v>
      </c>
      <c r="B241">
        <v>0</v>
      </c>
    </row>
    <row r="242" spans="1:4" x14ac:dyDescent="0.25">
      <c r="A242">
        <v>241</v>
      </c>
      <c r="B242">
        <v>0</v>
      </c>
    </row>
    <row r="243" spans="1:4" x14ac:dyDescent="0.25">
      <c r="A243">
        <v>242</v>
      </c>
      <c r="B243">
        <v>0</v>
      </c>
    </row>
    <row r="244" spans="1:4" x14ac:dyDescent="0.25">
      <c r="A244">
        <v>243</v>
      </c>
      <c r="B244">
        <v>0</v>
      </c>
    </row>
    <row r="245" spans="1:4" x14ac:dyDescent="0.25">
      <c r="A245">
        <v>244</v>
      </c>
      <c r="B245">
        <v>0</v>
      </c>
    </row>
    <row r="246" spans="1:4" x14ac:dyDescent="0.25">
      <c r="A246">
        <v>245</v>
      </c>
      <c r="B246">
        <v>0</v>
      </c>
    </row>
    <row r="247" spans="1:4" x14ac:dyDescent="0.25">
      <c r="A247">
        <v>246</v>
      </c>
      <c r="B247">
        <v>0</v>
      </c>
    </row>
    <row r="248" spans="1:4" x14ac:dyDescent="0.25">
      <c r="A248">
        <v>247</v>
      </c>
      <c r="B248">
        <v>0</v>
      </c>
    </row>
    <row r="249" spans="1:4" x14ac:dyDescent="0.25">
      <c r="A249">
        <v>248</v>
      </c>
      <c r="B249">
        <v>0</v>
      </c>
    </row>
    <row r="250" spans="1:4" x14ac:dyDescent="0.25">
      <c r="A250">
        <v>249</v>
      </c>
      <c r="B250">
        <v>0</v>
      </c>
    </row>
    <row r="251" spans="1:4" x14ac:dyDescent="0.25">
      <c r="A251">
        <v>250</v>
      </c>
      <c r="B251">
        <v>0</v>
      </c>
    </row>
    <row r="252" spans="1:4" x14ac:dyDescent="0.25">
      <c r="A252">
        <v>251</v>
      </c>
      <c r="B252">
        <v>0</v>
      </c>
    </row>
    <row r="253" spans="1:4" x14ac:dyDescent="0.25">
      <c r="A253">
        <v>252</v>
      </c>
      <c r="B253">
        <v>0</v>
      </c>
    </row>
    <row r="254" spans="1:4" x14ac:dyDescent="0.25">
      <c r="A254">
        <v>253</v>
      </c>
      <c r="B254">
        <v>0</v>
      </c>
    </row>
    <row r="255" spans="1:4" x14ac:dyDescent="0.25">
      <c r="A255">
        <v>254</v>
      </c>
      <c r="B255">
        <v>0</v>
      </c>
    </row>
    <row r="256" spans="1:4" x14ac:dyDescent="0.25">
      <c r="A256">
        <v>255</v>
      </c>
      <c r="B256">
        <v>8480484</v>
      </c>
      <c r="C256">
        <v>8480484</v>
      </c>
      <c r="D256">
        <v>255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450989-C81D-461E-A58A-9040E60AB318}"/>
</file>

<file path=customXml/itemProps2.xml><?xml version="1.0" encoding="utf-8"?>
<ds:datastoreItem xmlns:ds="http://schemas.openxmlformats.org/officeDocument/2006/customXml" ds:itemID="{9B755E78-750E-4837-AD09-2E0A1094636C}"/>
</file>

<file path=customXml/itemProps3.xml><?xml version="1.0" encoding="utf-8"?>
<ds:datastoreItem xmlns:ds="http://schemas.openxmlformats.org/officeDocument/2006/customXml" ds:itemID="{16CD0102-0333-4F73-8569-B46BC811A6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Obs and stats</vt:lpstr>
      <vt:lpstr>Sill thickness histo</vt:lpstr>
      <vt:lpstr>Dyke width histo</vt:lpstr>
      <vt:lpstr>Proportion of sills in lith</vt:lpstr>
    </vt:vector>
  </TitlesOfParts>
  <Company>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Haug Eide</dc:creator>
  <cp:lastModifiedBy>Christian Haug Eide</cp:lastModifiedBy>
  <dcterms:created xsi:type="dcterms:W3CDTF">2015-02-16T07:28:18Z</dcterms:created>
  <dcterms:modified xsi:type="dcterms:W3CDTF">2021-08-27T09:36:25Z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