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4.xml" ContentType="application/vnd.openxmlformats-officedocument.spreadsheetml.workshee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runyon/Documents/Education/College/Undergraduate/University of Houston/Altiplano Bolivia DZ Data/Publication/Manuscript/Second Round/Supplimental materials/"/>
    </mc:Choice>
  </mc:AlternateContent>
  <xr:revisionPtr revIDLastSave="0" documentId="13_ncr:1_{6904BD2D-9635-AA4B-8F27-C3AF8B7605E6}" xr6:coauthVersionLast="47" xr6:coauthVersionMax="47" xr10:uidLastSave="{00000000-0000-0000-0000-000000000000}"/>
  <bookViews>
    <workbookView xWindow="0" yWindow="500" windowWidth="33600" windowHeight="20500" tabRatio="727" activeTab="10" xr2:uid="{6E75077F-FF17-45CB-9F0B-B9C7A59035BC}"/>
  </bookViews>
  <sheets>
    <sheet name="Age Model" sheetId="9" r:id="rId1"/>
    <sheet name="MDA Summary" sheetId="10" r:id="rId2"/>
    <sheet name="Integrated Chronology" sheetId="14" r:id="rId3"/>
    <sheet name="290618-02" sheetId="1" r:id="rId4"/>
    <sheet name="300618-01" sheetId="2" r:id="rId5"/>
    <sheet name="CQT-1" sheetId="11" r:id="rId6"/>
    <sheet name="300618-02" sheetId="3" r:id="rId7"/>
    <sheet name="300618-03" sheetId="4" r:id="rId8"/>
    <sheet name="300618-04" sheetId="5" r:id="rId9"/>
    <sheet name="CQT-5" sheetId="12" r:id="rId10"/>
    <sheet name="CQT-2" sheetId="13" r:id="rId11"/>
    <sheet name="300618-05" sheetId="6" r:id="rId12"/>
    <sheet name="300618-06" sheetId="7" r:id="rId13"/>
    <sheet name="300618-07" sheetId="8" r:id="rId14"/>
  </sheets>
  <externalReferences>
    <externalReference r:id="rId15"/>
  </externalReferences>
  <definedNames>
    <definedName name="__xlchart.v1.0" localSheetId="2" hidden="1">[1]data!#REF!</definedName>
    <definedName name="__xlchart.v1.0" hidden="1">[1]data!#REF!</definedName>
    <definedName name="__xlchart.v1.1" localSheetId="2" hidden="1">[1]data!#REF!</definedName>
    <definedName name="__xlchart.v1.1" hidden="1">[1]data!#REF!</definedName>
    <definedName name="__xlchart.v1.5" localSheetId="2" hidden="1">[1]data!#REF!</definedName>
    <definedName name="__xlchart.v1.5" hidden="1">[1]data!#REF!</definedName>
    <definedName name="__xlchart.v1.6" localSheetId="2" hidden="1">[1]data!#REF!</definedName>
    <definedName name="__xlchart.v1.6" hidden="1">[1]data!#REF!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0" l="1"/>
  <c r="A35" i="14" l="1"/>
  <c r="B35" i="14"/>
  <c r="A36" i="14"/>
  <c r="B36" i="14"/>
  <c r="A6" i="14"/>
  <c r="B7" i="14"/>
  <c r="J4" i="14" l="1"/>
  <c r="K4" i="14" s="1"/>
  <c r="J5" i="14"/>
  <c r="K5" i="14" s="1"/>
  <c r="J6" i="14"/>
  <c r="K6" i="14" s="1"/>
  <c r="J7" i="14"/>
  <c r="K7" i="14" s="1"/>
  <c r="J3" i="14"/>
  <c r="K3" i="14" s="1"/>
  <c r="B4" i="14"/>
  <c r="B5" i="14"/>
  <c r="B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" i="14"/>
  <c r="A3" i="14"/>
  <c r="A4" i="14"/>
  <c r="A5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C12" i="10" l="1"/>
  <c r="C3" i="10"/>
  <c r="F4" i="14" s="1"/>
  <c r="C4" i="10"/>
  <c r="F5" i="14" s="1"/>
  <c r="C5" i="10"/>
  <c r="F6" i="14" s="1"/>
  <c r="C6" i="10"/>
  <c r="F7" i="14" s="1"/>
  <c r="C7" i="10"/>
  <c r="F8" i="14" s="1"/>
  <c r="C8" i="10"/>
  <c r="F9" i="14" s="1"/>
  <c r="C9" i="10"/>
  <c r="F10" i="14" s="1"/>
  <c r="C10" i="10"/>
  <c r="F11" i="14" s="1"/>
  <c r="C2" i="10"/>
  <c r="F3" i="14" s="1"/>
  <c r="F12" i="10"/>
  <c r="E12" i="10"/>
  <c r="D13" i="14" l="1"/>
  <c r="E13" i="14"/>
  <c r="D3" i="10"/>
  <c r="D4" i="10"/>
  <c r="D5" i="10"/>
  <c r="D6" i="10"/>
  <c r="D7" i="10"/>
  <c r="D8" i="10"/>
  <c r="D9" i="10"/>
  <c r="D10" i="10"/>
  <c r="D2" i="10"/>
  <c r="E2" i="10"/>
  <c r="F11" i="10"/>
  <c r="E9" i="10"/>
  <c r="E11" i="10"/>
  <c r="E8" i="10"/>
  <c r="E3" i="10"/>
  <c r="F10" i="10"/>
  <c r="F5" i="10"/>
  <c r="F4" i="10"/>
  <c r="E10" i="10"/>
  <c r="F7" i="10"/>
  <c r="E6" i="10"/>
  <c r="E7" i="10"/>
  <c r="E4" i="10"/>
  <c r="F6" i="10"/>
  <c r="E5" i="10"/>
  <c r="F2" i="10"/>
  <c r="F8" i="10"/>
  <c r="F9" i="10"/>
  <c r="F3" i="10"/>
  <c r="D12" i="14" l="1"/>
  <c r="E12" i="14"/>
  <c r="D9" i="14"/>
  <c r="E9" i="14"/>
  <c r="E10" i="14"/>
  <c r="E6" i="14"/>
  <c r="E11" i="14"/>
  <c r="D8" i="14"/>
  <c r="D10" i="14"/>
  <c r="D11" i="14"/>
  <c r="D4" i="14"/>
  <c r="E5" i="14"/>
  <c r="D5" i="14"/>
  <c r="D7" i="14"/>
  <c r="E8" i="14"/>
  <c r="E4" i="14"/>
  <c r="D6" i="14"/>
  <c r="E7" i="14"/>
  <c r="E3" i="14"/>
  <c r="D3" i="14"/>
</calcChain>
</file>

<file path=xl/sharedStrings.xml><?xml version="1.0" encoding="utf-8"?>
<sst xmlns="http://schemas.openxmlformats.org/spreadsheetml/2006/main" count="84" uniqueCount="60">
  <si>
    <t>Age</t>
  </si>
  <si>
    <t>2Sigma</t>
  </si>
  <si>
    <t>MDA</t>
  </si>
  <si>
    <t>2sigma</t>
  </si>
  <si>
    <t>BKH boundary</t>
  </si>
  <si>
    <t>GPTS</t>
  </si>
  <si>
    <t>sed rate</t>
  </si>
  <si>
    <t>(meters)</t>
  </si>
  <si>
    <t>(Ma)</t>
  </si>
  <si>
    <t>(m/Myr)</t>
  </si>
  <si>
    <t>CQT-1</t>
  </si>
  <si>
    <t>C16n.2n</t>
  </si>
  <si>
    <t>CQT-5</t>
  </si>
  <si>
    <t>C16n.ln</t>
  </si>
  <si>
    <t>CQT-2</t>
  </si>
  <si>
    <t>15n</t>
  </si>
  <si>
    <t>13n</t>
  </si>
  <si>
    <t>12n</t>
  </si>
  <si>
    <t>11n</t>
  </si>
  <si>
    <t>8n</t>
  </si>
  <si>
    <t>7An</t>
  </si>
  <si>
    <t>7n</t>
  </si>
  <si>
    <t>C6Cn.3n</t>
  </si>
  <si>
    <t>C6Cn.2n</t>
  </si>
  <si>
    <t>C6Cnln</t>
  </si>
  <si>
    <t>6Bn</t>
  </si>
  <si>
    <t>C6An.2n</t>
  </si>
  <si>
    <t>C6An.ln</t>
  </si>
  <si>
    <t>6n</t>
  </si>
  <si>
    <t>Sample</t>
  </si>
  <si>
    <t>Stratigraphic level in Horton et al. (2001) Chuquichambi section (m)</t>
  </si>
  <si>
    <t>300618-07</t>
  </si>
  <si>
    <t>300618-05</t>
  </si>
  <si>
    <t>300618-06</t>
  </si>
  <si>
    <t>300618-04</t>
  </si>
  <si>
    <t>300618-03</t>
  </si>
  <si>
    <t>300618-02</t>
  </si>
  <si>
    <t>300618-01</t>
  </si>
  <si>
    <t>Stratigraphic level in Horton et al. (2001) Chuquichambi section (km)</t>
  </si>
  <si>
    <t>Pmag Age (Ma)</t>
  </si>
  <si>
    <t>290618-02</t>
  </si>
  <si>
    <t>N/A</t>
  </si>
  <si>
    <t>n</t>
  </si>
  <si>
    <t>Stratigraphic Height</t>
  </si>
  <si>
    <t>Stratigraphic Height (km)</t>
  </si>
  <si>
    <t>Age (Ma)</t>
  </si>
  <si>
    <t>DZ</t>
  </si>
  <si>
    <t>Palynology</t>
  </si>
  <si>
    <t>km</t>
  </si>
  <si>
    <t>Range top (Ma)</t>
  </si>
  <si>
    <t>Range Bottom (Ma)</t>
  </si>
  <si>
    <t>Midpoint</t>
  </si>
  <si>
    <t>Uncertained</t>
  </si>
  <si>
    <t>age (Ma)</t>
  </si>
  <si>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</si>
  <si>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t>Detrital zircon U-Pb MDA</t>
  </si>
  <si>
    <t>Magnetostratigraphy</t>
  </si>
  <si>
    <t>MDA (wighted mean MSWD ~1, Ma)</t>
  </si>
  <si>
    <t>MDA (Maximum Likelihood, Ma)</t>
  </si>
  <si>
    <t>MDA (Gaussian fit to youngest PDP peak,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</si>
</sst>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rgb="FF7030A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2" fillId="0" borderId="0" xfId="1"/>
    <xf numFmtId="0" fontId="2" fillId="0" borderId="0" xfId="1" applyFont="1"/>
    <xf numFmtId="37" fontId="1" fillId="0" borderId="0" xfId="2" applyNumberFormat="1" applyAlignment="1">
      <alignment vertical="top"/>
    </xf>
    <xf numFmtId="0" fontId="3" fillId="2" borderId="0" xfId="2" applyFont="1" applyFill="1" applyAlignment="1">
      <alignment horizontal="left" vertical="center"/>
    </xf>
    <xf numFmtId="1" fontId="2" fillId="0" borderId="0" xfId="1" applyNumberForma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7D186398-06F4-4E39-89AD-B20A9BD0B656}"/>
    <cellStyle name="Normal 2 2" xfId="2" xr:uid="{C5225B41-7EA0-4ED7-85E2-97E005598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91776027996493E-2"/>
          <c:y val="0.15144320501603964"/>
          <c:w val="0.84527537182852153"/>
          <c:h val="0.81638086905803442"/>
        </c:manualLayout>
      </c:layout>
      <c:scatterChart>
        <c:scatterStyle val="lineMarker"/>
        <c:varyColors val="0"/>
        <c:ser>
          <c:idx val="1"/>
          <c:order val="0"/>
          <c:tx>
            <c:v>Stratigraphic Age</c:v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'MDA Summary'!$D$2:$D$10</c:f>
              <c:numCache>
                <c:formatCode>General</c:formatCode>
                <c:ptCount val="9"/>
                <c:pt idx="0">
                  <c:v>20.433246004169565</c:v>
                </c:pt>
                <c:pt idx="1">
                  <c:v>27.207792265741197</c:v>
                </c:pt>
                <c:pt idx="2">
                  <c:v>29.175566187407039</c:v>
                </c:pt>
                <c:pt idx="3">
                  <c:v>29.59241841385597</c:v>
                </c:pt>
                <c:pt idx="4">
                  <c:v>30.239761531766757</c:v>
                </c:pt>
                <c:pt idx="5">
                  <c:v>33.208966666666662</c:v>
                </c:pt>
                <c:pt idx="6">
                  <c:v>33.723125000000024</c:v>
                </c:pt>
                <c:pt idx="7">
                  <c:v>35.876487804878053</c:v>
                </c:pt>
                <c:pt idx="8">
                  <c:v>35.814348066298344</c:v>
                </c:pt>
              </c:numCache>
            </c:numRef>
          </c:xVal>
          <c:yVal>
            <c:numRef>
              <c:f>'MDA Summary'!$C$2:$C$10</c:f>
              <c:numCache>
                <c:formatCode>General</c:formatCode>
                <c:ptCount val="9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72-47D2-B895-F7F9EEB44F75}"/>
            </c:ext>
          </c:extLst>
        </c:ser>
        <c:ser>
          <c:idx val="0"/>
          <c:order val="1"/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'MDA Summary'!$F$2:$F$12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plus>
            <c:minus>
              <c:numRef>
                <c:f>'MDA Summary'!$F$2:$F$12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minus>
            <c:spPr>
              <a:ln w="9525"/>
            </c:spPr>
          </c:errBars>
          <c:xVal>
            <c:numRef>
              <c:f>'MDA Summary'!$E$2:$E$12</c:f>
              <c:numCache>
                <c:formatCode>General</c:formatCode>
                <c:ptCount val="11"/>
                <c:pt idx="0">
                  <c:v>23</c:v>
                </c:pt>
                <c:pt idx="1">
                  <c:v>29</c:v>
                </c:pt>
                <c:pt idx="2">
                  <c:v>27.2</c:v>
                </c:pt>
                <c:pt idx="3">
                  <c:v>86.348499176955443</c:v>
                </c:pt>
                <c:pt idx="4">
                  <c:v>74.228343647977468</c:v>
                </c:pt>
                <c:pt idx="5">
                  <c:v>35.1</c:v>
                </c:pt>
                <c:pt idx="6">
                  <c:v>39.5</c:v>
                </c:pt>
                <c:pt idx="7">
                  <c:v>39.1</c:v>
                </c:pt>
                <c:pt idx="8">
                  <c:v>78.015621302129873</c:v>
                </c:pt>
                <c:pt idx="9">
                  <c:v>38</c:v>
                </c:pt>
                <c:pt idx="10">
                  <c:v>35.4</c:v>
                </c:pt>
              </c:numCache>
            </c:numRef>
          </c:xVal>
          <c:yVal>
            <c:numRef>
              <c:f>'MDA Summary'!$C$2:$C$12</c:f>
              <c:numCache>
                <c:formatCode>General</c:formatCode>
                <c:ptCount val="11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  <c:pt idx="9">
                  <c:v>-0.05</c:v>
                </c:pt>
                <c:pt idx="10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72-47D2-B895-F7F9EEB44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394056"/>
        <c:axId val="722389792"/>
      </c:scatterChart>
      <c:valAx>
        <c:axId val="722394056"/>
        <c:scaling>
          <c:orientation val="maxMin"/>
          <c:max val="40"/>
          <c:min val="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  <a:r>
                  <a:rPr lang="en-CA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(Ma)</a:t>
                </a:r>
                <a:endParaRPr lang="en-CA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772331583552056"/>
              <c:y val="2.3148148148148147E-3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89792"/>
        <c:crossesAt val="-1"/>
        <c:crossBetween val="midCat"/>
      </c:valAx>
      <c:valAx>
        <c:axId val="722389792"/>
        <c:scaling>
          <c:orientation val="maxMin"/>
          <c:max val="7.5"/>
          <c:min val="-0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Stratigraphic level (km)</a:t>
                </a:r>
              </a:p>
            </c:rich>
          </c:tx>
          <c:layout>
            <c:manualLayout>
              <c:xMode val="edge"/>
              <c:yMode val="edge"/>
              <c:x val="0.95277777777777772"/>
              <c:y val="0.25814413823272092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94056"/>
        <c:crosses val="autoZero"/>
        <c:crossBetween val="midCat"/>
        <c:majorUnit val="1"/>
        <c:minorUnit val="0.5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91776027996493E-2"/>
          <c:y val="0.15144320501603964"/>
          <c:w val="0.84527537182852153"/>
          <c:h val="0.81638086905803442"/>
        </c:manualLayout>
      </c:layout>
      <c:scatterChart>
        <c:scatterStyle val="lineMarker"/>
        <c:varyColors val="0"/>
        <c:ser>
          <c:idx val="1"/>
          <c:order val="0"/>
          <c:tx>
            <c:v>Stratigraphic Age</c:v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'MDA Summary'!$D$2:$D$10</c:f>
              <c:numCache>
                <c:formatCode>General</c:formatCode>
                <c:ptCount val="9"/>
                <c:pt idx="0">
                  <c:v>20.433246004169565</c:v>
                </c:pt>
                <c:pt idx="1">
                  <c:v>27.207792265741197</c:v>
                </c:pt>
                <c:pt idx="2">
                  <c:v>29.175566187407039</c:v>
                </c:pt>
                <c:pt idx="3">
                  <c:v>29.59241841385597</c:v>
                </c:pt>
                <c:pt idx="4">
                  <c:v>30.239761531766757</c:v>
                </c:pt>
                <c:pt idx="5">
                  <c:v>33.208966666666662</c:v>
                </c:pt>
                <c:pt idx="6">
                  <c:v>33.723125000000024</c:v>
                </c:pt>
                <c:pt idx="7">
                  <c:v>35.876487804878053</c:v>
                </c:pt>
                <c:pt idx="8">
                  <c:v>35.814348066298344</c:v>
                </c:pt>
              </c:numCache>
            </c:numRef>
          </c:xVal>
          <c:yVal>
            <c:numRef>
              <c:f>'MDA Summary'!$C$2:$C$10</c:f>
              <c:numCache>
                <c:formatCode>General</c:formatCode>
                <c:ptCount val="9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F1-4E4F-90FF-D1985BE492EB}"/>
            </c:ext>
          </c:extLst>
        </c:ser>
        <c:ser>
          <c:idx val="0"/>
          <c:order val="1"/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'MDA Summary'!$I$2:$I$12</c:f>
                <c:numCache>
                  <c:formatCode>General</c:formatCode>
                  <c:ptCount val="11"/>
                  <c:pt idx="0">
                    <c:v>1.61</c:v>
                  </c:pt>
                  <c:pt idx="1">
                    <c:v>1.1599999999999999</c:v>
                  </c:pt>
                  <c:pt idx="2">
                    <c:v>2.76</c:v>
                  </c:pt>
                  <c:pt idx="3">
                    <c:v>1.77</c:v>
                  </c:pt>
                  <c:pt idx="4">
                    <c:v>0.98</c:v>
                  </c:pt>
                  <c:pt idx="5">
                    <c:v>1.73</c:v>
                  </c:pt>
                  <c:pt idx="6">
                    <c:v>3.49</c:v>
                  </c:pt>
                  <c:pt idx="7">
                    <c:v>2.2400000000000002</c:v>
                  </c:pt>
                  <c:pt idx="8">
                    <c:v>3.14</c:v>
                  </c:pt>
                  <c:pt idx="9">
                    <c:v>3.75</c:v>
                  </c:pt>
                  <c:pt idx="10">
                    <c:v>0.99</c:v>
                  </c:pt>
                </c:numCache>
              </c:numRef>
            </c:plus>
            <c:minus>
              <c:numRef>
                <c:f>'MDA Summary'!$I$2:$I$12</c:f>
                <c:numCache>
                  <c:formatCode>General</c:formatCode>
                  <c:ptCount val="11"/>
                  <c:pt idx="0">
                    <c:v>1.61</c:v>
                  </c:pt>
                  <c:pt idx="1">
                    <c:v>1.1599999999999999</c:v>
                  </c:pt>
                  <c:pt idx="2">
                    <c:v>2.76</c:v>
                  </c:pt>
                  <c:pt idx="3">
                    <c:v>1.77</c:v>
                  </c:pt>
                  <c:pt idx="4">
                    <c:v>0.98</c:v>
                  </c:pt>
                  <c:pt idx="5">
                    <c:v>1.73</c:v>
                  </c:pt>
                  <c:pt idx="6">
                    <c:v>3.49</c:v>
                  </c:pt>
                  <c:pt idx="7">
                    <c:v>2.2400000000000002</c:v>
                  </c:pt>
                  <c:pt idx="8">
                    <c:v>3.14</c:v>
                  </c:pt>
                  <c:pt idx="9">
                    <c:v>3.75</c:v>
                  </c:pt>
                  <c:pt idx="10">
                    <c:v>0.99</c:v>
                  </c:pt>
                </c:numCache>
              </c:numRef>
            </c:minus>
            <c:spPr>
              <a:ln w="9525"/>
            </c:spPr>
          </c:errBars>
          <c:xVal>
            <c:numRef>
              <c:f>'MDA Summary'!$H$2:$H$12</c:f>
              <c:numCache>
                <c:formatCode>General</c:formatCode>
                <c:ptCount val="11"/>
                <c:pt idx="0">
                  <c:v>23.43</c:v>
                </c:pt>
                <c:pt idx="1">
                  <c:v>29.16</c:v>
                </c:pt>
                <c:pt idx="2">
                  <c:v>28.03</c:v>
                </c:pt>
                <c:pt idx="3">
                  <c:v>86.3</c:v>
                </c:pt>
                <c:pt idx="4">
                  <c:v>74.2</c:v>
                </c:pt>
                <c:pt idx="5">
                  <c:v>37.89</c:v>
                </c:pt>
                <c:pt idx="6">
                  <c:v>40.58</c:v>
                </c:pt>
                <c:pt idx="7">
                  <c:v>43.55</c:v>
                </c:pt>
                <c:pt idx="8">
                  <c:v>78</c:v>
                </c:pt>
                <c:pt idx="9">
                  <c:v>39.840000000000003</c:v>
                </c:pt>
                <c:pt idx="10">
                  <c:v>36.270000000000003</c:v>
                </c:pt>
              </c:numCache>
            </c:numRef>
          </c:xVal>
          <c:yVal>
            <c:numRef>
              <c:f>'MDA Summary'!$C$2:$C$12</c:f>
              <c:numCache>
                <c:formatCode>General</c:formatCode>
                <c:ptCount val="11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  <c:pt idx="9">
                  <c:v>-0.05</c:v>
                </c:pt>
                <c:pt idx="10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F1-4E4F-90FF-D1985BE4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394056"/>
        <c:axId val="722389792"/>
      </c:scatterChart>
      <c:valAx>
        <c:axId val="722394056"/>
        <c:scaling>
          <c:orientation val="maxMin"/>
          <c:max val="40"/>
          <c:min val="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  <a:r>
                  <a:rPr lang="en-CA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(Ma)</a:t>
                </a:r>
                <a:endParaRPr lang="en-CA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772331583552056"/>
              <c:y val="2.3148148148148147E-3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89792"/>
        <c:crossesAt val="-1"/>
        <c:crossBetween val="midCat"/>
      </c:valAx>
      <c:valAx>
        <c:axId val="722389792"/>
        <c:scaling>
          <c:orientation val="maxMin"/>
          <c:max val="7.5"/>
          <c:min val="-0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Stratigraphic level (km)</a:t>
                </a:r>
              </a:p>
            </c:rich>
          </c:tx>
          <c:layout>
            <c:manualLayout>
              <c:xMode val="edge"/>
              <c:yMode val="edge"/>
              <c:x val="0.95277777777777772"/>
              <c:y val="0.25814413823272092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94056"/>
        <c:crosses val="autoZero"/>
        <c:crossBetween val="midCat"/>
        <c:majorUnit val="1"/>
        <c:minorUnit val="0.5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91776027996493E-2"/>
          <c:y val="0.15144320501603964"/>
          <c:w val="0.84527537182852153"/>
          <c:h val="0.81638086905803442"/>
        </c:manualLayout>
      </c:layout>
      <c:scatterChart>
        <c:scatterStyle val="lineMarker"/>
        <c:varyColors val="0"/>
        <c:ser>
          <c:idx val="1"/>
          <c:order val="0"/>
          <c:tx>
            <c:v>Stratigraphic Age</c:v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'MDA Summary'!$D$2:$D$10</c:f>
              <c:numCache>
                <c:formatCode>General</c:formatCode>
                <c:ptCount val="9"/>
                <c:pt idx="0">
                  <c:v>20.433246004169565</c:v>
                </c:pt>
                <c:pt idx="1">
                  <c:v>27.207792265741197</c:v>
                </c:pt>
                <c:pt idx="2">
                  <c:v>29.175566187407039</c:v>
                </c:pt>
                <c:pt idx="3">
                  <c:v>29.59241841385597</c:v>
                </c:pt>
                <c:pt idx="4">
                  <c:v>30.239761531766757</c:v>
                </c:pt>
                <c:pt idx="5">
                  <c:v>33.208966666666662</c:v>
                </c:pt>
                <c:pt idx="6">
                  <c:v>33.723125000000024</c:v>
                </c:pt>
                <c:pt idx="7">
                  <c:v>35.876487804878053</c:v>
                </c:pt>
                <c:pt idx="8">
                  <c:v>35.814348066298344</c:v>
                </c:pt>
              </c:numCache>
            </c:numRef>
          </c:xVal>
          <c:yVal>
            <c:numRef>
              <c:f>'MDA Summary'!$C$2:$C$10</c:f>
              <c:numCache>
                <c:formatCode>General</c:formatCode>
                <c:ptCount val="9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0E-4E85-92A1-BAC38FF0B6F3}"/>
            </c:ext>
          </c:extLst>
        </c:ser>
        <c:ser>
          <c:idx val="0"/>
          <c:order val="1"/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'MDA Summary'!$K$2:$K$12</c:f>
                <c:numCache>
                  <c:formatCode>General</c:formatCode>
                  <c:ptCount val="11"/>
                  <c:pt idx="0">
                    <c:v>2.0009999999999999</c:v>
                  </c:pt>
                  <c:pt idx="1">
                    <c:v>2.9089999999999998</c:v>
                  </c:pt>
                  <c:pt idx="2">
                    <c:v>1.5509999999999999</c:v>
                  </c:pt>
                  <c:pt idx="3">
                    <c:v>1.4990000000000001</c:v>
                  </c:pt>
                  <c:pt idx="4">
                    <c:v>0.70409999999999995</c:v>
                  </c:pt>
                  <c:pt idx="5">
                    <c:v>2.1019999999999999</c:v>
                  </c:pt>
                  <c:pt idx="6">
                    <c:v>2.1669999999999998</c:v>
                  </c:pt>
                  <c:pt idx="7">
                    <c:v>1.167</c:v>
                  </c:pt>
                  <c:pt idx="8">
                    <c:v>1.67</c:v>
                  </c:pt>
                  <c:pt idx="9">
                    <c:v>3.855</c:v>
                  </c:pt>
                  <c:pt idx="10">
                    <c:v>4.6740000000000004</c:v>
                  </c:pt>
                </c:numCache>
              </c:numRef>
            </c:plus>
            <c:minus>
              <c:numRef>
                <c:f>'MDA Summary'!$K$2:$K$12</c:f>
                <c:numCache>
                  <c:formatCode>General</c:formatCode>
                  <c:ptCount val="11"/>
                  <c:pt idx="0">
                    <c:v>2.0009999999999999</c:v>
                  </c:pt>
                  <c:pt idx="1">
                    <c:v>2.9089999999999998</c:v>
                  </c:pt>
                  <c:pt idx="2">
                    <c:v>1.5509999999999999</c:v>
                  </c:pt>
                  <c:pt idx="3">
                    <c:v>1.4990000000000001</c:v>
                  </c:pt>
                  <c:pt idx="4">
                    <c:v>0.70409999999999995</c:v>
                  </c:pt>
                  <c:pt idx="5">
                    <c:v>2.1019999999999999</c:v>
                  </c:pt>
                  <c:pt idx="6">
                    <c:v>2.1669999999999998</c:v>
                  </c:pt>
                  <c:pt idx="7">
                    <c:v>1.167</c:v>
                  </c:pt>
                  <c:pt idx="8">
                    <c:v>1.67</c:v>
                  </c:pt>
                  <c:pt idx="9">
                    <c:v>3.855</c:v>
                  </c:pt>
                  <c:pt idx="10">
                    <c:v>4.6740000000000004</c:v>
                  </c:pt>
                </c:numCache>
              </c:numRef>
            </c:minus>
            <c:spPr>
              <a:ln w="9525"/>
            </c:spPr>
          </c:errBars>
          <c:xVal>
            <c:numRef>
              <c:f>'MDA Summary'!$J$2:$J$12</c:f>
              <c:numCache>
                <c:formatCode>General</c:formatCode>
                <c:ptCount val="11"/>
                <c:pt idx="0">
                  <c:v>23.1</c:v>
                </c:pt>
                <c:pt idx="1">
                  <c:v>28.82</c:v>
                </c:pt>
                <c:pt idx="2">
                  <c:v>27</c:v>
                </c:pt>
                <c:pt idx="3">
                  <c:v>86.3</c:v>
                </c:pt>
                <c:pt idx="4">
                  <c:v>74.23</c:v>
                </c:pt>
                <c:pt idx="5">
                  <c:v>37.4</c:v>
                </c:pt>
                <c:pt idx="6">
                  <c:v>39.799999999999997</c:v>
                </c:pt>
                <c:pt idx="7">
                  <c:v>39.700000000000003</c:v>
                </c:pt>
                <c:pt idx="8">
                  <c:v>78</c:v>
                </c:pt>
                <c:pt idx="9">
                  <c:v>39.9</c:v>
                </c:pt>
                <c:pt idx="10">
                  <c:v>35.54</c:v>
                </c:pt>
              </c:numCache>
            </c:numRef>
          </c:xVal>
          <c:yVal>
            <c:numRef>
              <c:f>'MDA Summary'!$C$2:$C$12</c:f>
              <c:numCache>
                <c:formatCode>General</c:formatCode>
                <c:ptCount val="11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  <c:pt idx="9">
                  <c:v>-0.05</c:v>
                </c:pt>
                <c:pt idx="10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0E-4E85-92A1-BAC38FF0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394056"/>
        <c:axId val="722389792"/>
      </c:scatterChart>
      <c:valAx>
        <c:axId val="722394056"/>
        <c:scaling>
          <c:orientation val="maxMin"/>
          <c:max val="40"/>
          <c:min val="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  <a:r>
                  <a:rPr lang="en-CA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(Ma)</a:t>
                </a:r>
                <a:endParaRPr lang="en-CA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772331583552056"/>
              <c:y val="2.3148148148148147E-3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89792"/>
        <c:crossesAt val="-1"/>
        <c:crossBetween val="midCat"/>
      </c:valAx>
      <c:valAx>
        <c:axId val="722389792"/>
        <c:scaling>
          <c:orientation val="maxMin"/>
          <c:max val="7.5"/>
          <c:min val="-0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>
                    <a:latin typeface="Arial" panose="020B0604020202020204" pitchFamily="34" charset="0"/>
                    <a:cs typeface="Arial" panose="020B0604020202020204" pitchFamily="34" charset="0"/>
                  </a:rPr>
                  <a:t>Stratigraphic level (km)</a:t>
                </a:r>
              </a:p>
            </c:rich>
          </c:tx>
          <c:layout>
            <c:manualLayout>
              <c:xMode val="edge"/>
              <c:yMode val="edge"/>
              <c:x val="0.95277777777777772"/>
              <c:y val="0.25814413823272092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394056"/>
        <c:crosses val="autoZero"/>
        <c:crossBetween val="midCat"/>
        <c:majorUnit val="1"/>
        <c:minorUnit val="0.5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58409154916928E-2"/>
          <c:y val="0.15092794281036195"/>
          <c:w val="0.8732953557464167"/>
          <c:h val="0.798015101456055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'Integrated Chronology'!$H$1</c:f>
              <c:strCache>
                <c:ptCount val="1"/>
                <c:pt idx="0">
                  <c:v>Palynology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x"/>
            <c:errBarType val="both"/>
            <c:errValType val="cust"/>
            <c:noEndCap val="1"/>
            <c:plus>
              <c:numRef>
                <c:f>'Integrated Chronology'!$K$3:$K$7</c:f>
                <c:numCache>
                  <c:formatCode>General</c:formatCode>
                  <c:ptCount val="5"/>
                  <c:pt idx="0">
                    <c:v>6.6900000000000048</c:v>
                  </c:pt>
                  <c:pt idx="1">
                    <c:v>3.6499999999999986</c:v>
                  </c:pt>
                  <c:pt idx="2">
                    <c:v>9.0850000000000009</c:v>
                  </c:pt>
                  <c:pt idx="3">
                    <c:v>3.6499999999999986</c:v>
                  </c:pt>
                  <c:pt idx="4">
                    <c:v>5.4349999999999987</c:v>
                  </c:pt>
                </c:numCache>
              </c:numRef>
            </c:plus>
            <c:minus>
              <c:numRef>
                <c:f>'Integrated Chronology'!$K$3:$K$7</c:f>
                <c:numCache>
                  <c:formatCode>General</c:formatCode>
                  <c:ptCount val="5"/>
                  <c:pt idx="0">
                    <c:v>6.6900000000000048</c:v>
                  </c:pt>
                  <c:pt idx="1">
                    <c:v>3.6499999999999986</c:v>
                  </c:pt>
                  <c:pt idx="2">
                    <c:v>9.0850000000000009</c:v>
                  </c:pt>
                  <c:pt idx="3">
                    <c:v>3.6499999999999986</c:v>
                  </c:pt>
                  <c:pt idx="4">
                    <c:v>5.4349999999999987</c:v>
                  </c:pt>
                </c:numCache>
              </c:numRef>
            </c:minus>
            <c:spPr>
              <a:noFill/>
              <a:ln w="31750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'Integrated Chronology'!$J$3:$J$7</c:f>
              <c:numCache>
                <c:formatCode>General</c:formatCode>
                <c:ptCount val="5"/>
                <c:pt idx="0">
                  <c:v>34.510000000000005</c:v>
                </c:pt>
                <c:pt idx="1">
                  <c:v>37.549999999999997</c:v>
                </c:pt>
                <c:pt idx="2">
                  <c:v>32.115000000000002</c:v>
                </c:pt>
                <c:pt idx="3">
                  <c:v>37.549999999999997</c:v>
                </c:pt>
                <c:pt idx="4">
                  <c:v>28.465</c:v>
                </c:pt>
              </c:numCache>
            </c:numRef>
          </c:xVal>
          <c:yVal>
            <c:numRef>
              <c:f>'Integrated Chronology'!$L$3:$L$7</c:f>
              <c:numCache>
                <c:formatCode>General</c:formatCode>
                <c:ptCount val="5"/>
                <c:pt idx="0">
                  <c:v>7.9000000000000001E-2</c:v>
                </c:pt>
                <c:pt idx="1">
                  <c:v>2.0739999999999998</c:v>
                </c:pt>
                <c:pt idx="2">
                  <c:v>2.1280000000000001</c:v>
                </c:pt>
                <c:pt idx="3">
                  <c:v>2.298</c:v>
                </c:pt>
                <c:pt idx="4">
                  <c:v>4.5129999999999999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83-4B80-8C09-A59082C4AB50}"/>
            </c:ext>
          </c:extLst>
        </c:ser>
        <c:ser>
          <c:idx val="1"/>
          <c:order val="1"/>
          <c:tx>
            <c:strRef>
              <c:f>'Integrated Chronology'!$D$2</c:f>
              <c:strCache>
                <c:ptCount val="1"/>
                <c:pt idx="0">
                  <c:v>Detrital zircon U-Pb MDA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'Integrated Chronology'!$E$3:$E$13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plus>
            <c:minus>
              <c:numRef>
                <c:f>'Integrated Chronology'!$E$3:$E$13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'Integrated Chronology'!$D$3:$D$13</c:f>
              <c:numCache>
                <c:formatCode>General</c:formatCode>
                <c:ptCount val="11"/>
                <c:pt idx="0">
                  <c:v>23</c:v>
                </c:pt>
                <c:pt idx="1">
                  <c:v>29</c:v>
                </c:pt>
                <c:pt idx="2">
                  <c:v>27.2</c:v>
                </c:pt>
                <c:pt idx="3">
                  <c:v>86.348499176955443</c:v>
                </c:pt>
                <c:pt idx="4">
                  <c:v>74.228343647977468</c:v>
                </c:pt>
                <c:pt idx="5">
                  <c:v>35.1</c:v>
                </c:pt>
                <c:pt idx="6">
                  <c:v>39.5</c:v>
                </c:pt>
                <c:pt idx="7">
                  <c:v>39.1</c:v>
                </c:pt>
                <c:pt idx="8">
                  <c:v>78.015621302129873</c:v>
                </c:pt>
                <c:pt idx="9">
                  <c:v>38</c:v>
                </c:pt>
                <c:pt idx="10">
                  <c:v>35.4</c:v>
                </c:pt>
              </c:numCache>
            </c:numRef>
          </c:xVal>
          <c:yVal>
            <c:numRef>
              <c:f>'Integrated Chronology'!$F$3:$F$13</c:f>
              <c:numCache>
                <c:formatCode>General</c:formatCode>
                <c:ptCount val="11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  <c:pt idx="9">
                  <c:v>-0.05</c:v>
                </c:pt>
                <c:pt idx="10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83-4B80-8C09-A59082C4AB50}"/>
            </c:ext>
          </c:extLst>
        </c:ser>
        <c:ser>
          <c:idx val="0"/>
          <c:order val="2"/>
          <c:tx>
            <c:strRef>
              <c:f>'Integrated Chronology'!$A$1</c:f>
              <c:strCache>
                <c:ptCount val="1"/>
                <c:pt idx="0">
                  <c:v>Magnetostratigraphy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'Integrated Chronology'!$A$3:$A$36</c:f>
              <c:numCache>
                <c:formatCode>General</c:formatCode>
                <c:ptCount val="34"/>
                <c:pt idx="0">
                  <c:v>36.700000000000003</c:v>
                </c:pt>
                <c:pt idx="1">
                  <c:v>36.051000000000002</c:v>
                </c:pt>
                <c:pt idx="2">
                  <c:v>35.892000000000003</c:v>
                </c:pt>
                <c:pt idx="3">
                  <c:v>35.706000000000003</c:v>
                </c:pt>
                <c:pt idx="4">
                  <c:v>35.293999999999997</c:v>
                </c:pt>
                <c:pt idx="5">
                  <c:v>34.999000000000002</c:v>
                </c:pt>
                <c:pt idx="6">
                  <c:v>33.704999999999998</c:v>
                </c:pt>
                <c:pt idx="7">
                  <c:v>33.156999999999996</c:v>
                </c:pt>
                <c:pt idx="8">
                  <c:v>31.033999999999999</c:v>
                </c:pt>
                <c:pt idx="9">
                  <c:v>30.591000000000001</c:v>
                </c:pt>
                <c:pt idx="10">
                  <c:v>29.97</c:v>
                </c:pt>
                <c:pt idx="11">
                  <c:v>29.527000000000001</c:v>
                </c:pt>
                <c:pt idx="12">
                  <c:v>29.477</c:v>
                </c:pt>
                <c:pt idx="13">
                  <c:v>29.183</c:v>
                </c:pt>
                <c:pt idx="14">
                  <c:v>25.986999999999998</c:v>
                </c:pt>
                <c:pt idx="15">
                  <c:v>25.099</c:v>
                </c:pt>
                <c:pt idx="16">
                  <c:v>24.984000000000002</c:v>
                </c:pt>
                <c:pt idx="17">
                  <c:v>24.760999999999999</c:v>
                </c:pt>
                <c:pt idx="18">
                  <c:v>24.474</c:v>
                </c:pt>
                <c:pt idx="19">
                  <c:v>23.962</c:v>
                </c:pt>
                <c:pt idx="20">
                  <c:v>23.295000000000002</c:v>
                </c:pt>
                <c:pt idx="21">
                  <c:v>23.233000000000001</c:v>
                </c:pt>
                <c:pt idx="22">
                  <c:v>23.03</c:v>
                </c:pt>
                <c:pt idx="23">
                  <c:v>22.902000000000001</c:v>
                </c:pt>
                <c:pt idx="24">
                  <c:v>22.754000000000001</c:v>
                </c:pt>
                <c:pt idx="25">
                  <c:v>22.564</c:v>
                </c:pt>
                <c:pt idx="26">
                  <c:v>22.268000000000001</c:v>
                </c:pt>
                <c:pt idx="27">
                  <c:v>21.766999999999999</c:v>
                </c:pt>
                <c:pt idx="28">
                  <c:v>20.709</c:v>
                </c:pt>
                <c:pt idx="29">
                  <c:v>20.439</c:v>
                </c:pt>
                <c:pt idx="30">
                  <c:v>20.213000000000001</c:v>
                </c:pt>
                <c:pt idx="31">
                  <c:v>20.04</c:v>
                </c:pt>
                <c:pt idx="32">
                  <c:v>19.722000000000001</c:v>
                </c:pt>
                <c:pt idx="33">
                  <c:v>18.748000000000001</c:v>
                </c:pt>
              </c:numCache>
            </c:numRef>
          </c:xVal>
          <c:yVal>
            <c:numRef>
              <c:f>'Integrated Chronology'!$B$3:$B$36</c:f>
              <c:numCache>
                <c:formatCode>General</c:formatCode>
                <c:ptCount val="34"/>
                <c:pt idx="0">
                  <c:v>3.95E-2</c:v>
                </c:pt>
                <c:pt idx="1">
                  <c:v>0.13</c:v>
                </c:pt>
                <c:pt idx="2">
                  <c:v>0.17100000000000001</c:v>
                </c:pt>
                <c:pt idx="3">
                  <c:v>0.19</c:v>
                </c:pt>
                <c:pt idx="4">
                  <c:v>0.21049999999999999</c:v>
                </c:pt>
                <c:pt idx="5">
                  <c:v>0.27050000000000002</c:v>
                </c:pt>
                <c:pt idx="6">
                  <c:v>0.60050000000000003</c:v>
                </c:pt>
                <c:pt idx="7">
                  <c:v>0.77600000000000002</c:v>
                </c:pt>
                <c:pt idx="8">
                  <c:v>1.68</c:v>
                </c:pt>
                <c:pt idx="9">
                  <c:v>1.9097999999999999</c:v>
                </c:pt>
                <c:pt idx="10">
                  <c:v>2.2389000000000001</c:v>
                </c:pt>
                <c:pt idx="11">
                  <c:v>2.5124499999999999</c:v>
                </c:pt>
                <c:pt idx="12">
                  <c:v>2.5682</c:v>
                </c:pt>
                <c:pt idx="13">
                  <c:v>2.7699000000000003</c:v>
                </c:pt>
                <c:pt idx="14">
                  <c:v>4.51715</c:v>
                </c:pt>
                <c:pt idx="15">
                  <c:v>4.6614500000000003</c:v>
                </c:pt>
                <c:pt idx="16">
                  <c:v>4.7044500000000005</c:v>
                </c:pt>
                <c:pt idx="17">
                  <c:v>4.8858000000000006</c:v>
                </c:pt>
                <c:pt idx="18">
                  <c:v>5.019400000000001</c:v>
                </c:pt>
                <c:pt idx="19">
                  <c:v>5.1980500000000003</c:v>
                </c:pt>
                <c:pt idx="20">
                  <c:v>5.5074500000000004</c:v>
                </c:pt>
                <c:pt idx="21">
                  <c:v>5.5466999999999995</c:v>
                </c:pt>
                <c:pt idx="22">
                  <c:v>5.6256500000000003</c:v>
                </c:pt>
                <c:pt idx="23">
                  <c:v>5.6743000000000006</c:v>
                </c:pt>
                <c:pt idx="24">
                  <c:v>5.7031000000000001</c:v>
                </c:pt>
                <c:pt idx="25">
                  <c:v>5.7631000000000006</c:v>
                </c:pt>
                <c:pt idx="26">
                  <c:v>5.8428000000000004</c:v>
                </c:pt>
                <c:pt idx="27">
                  <c:v>6.0269500000000003</c:v>
                </c:pt>
                <c:pt idx="28">
                  <c:v>6.4695499999999999</c:v>
                </c:pt>
                <c:pt idx="29">
                  <c:v>6.6854000000000005</c:v>
                </c:pt>
                <c:pt idx="30">
                  <c:v>6.8167999999999997</c:v>
                </c:pt>
                <c:pt idx="31">
                  <c:v>6.8921999999999999</c:v>
                </c:pt>
                <c:pt idx="32">
                  <c:v>7.042650000000001</c:v>
                </c:pt>
                <c:pt idx="33">
                  <c:v>7.3503999999999996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83-4B80-8C09-A59082C4AB50}"/>
            </c:ext>
          </c:extLst>
        </c:ser>
        <c:ser>
          <c:idx val="3"/>
          <c:order val="3"/>
          <c:tx>
            <c:strRef>
              <c:f>'Integrated Chronology'!$N$1</c:f>
              <c:strCache>
                <c:ptCount val="1"/>
                <c:pt idx="0">
                  <c:v>40Ar/39Ar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'Integrated Chronology'!$O$3:$O$7</c:f>
                <c:numCache>
                  <c:formatCode>General</c:formatCode>
                  <c:ptCount val="5"/>
                  <c:pt idx="0">
                    <c:v>1.8</c:v>
                  </c:pt>
                  <c:pt idx="1">
                    <c:v>0.7</c:v>
                  </c:pt>
                  <c:pt idx="2">
                    <c:v>0.14000000000000001</c:v>
                  </c:pt>
                  <c:pt idx="3">
                    <c:v>0.7</c:v>
                  </c:pt>
                  <c:pt idx="4">
                    <c:v>0.64</c:v>
                  </c:pt>
                </c:numCache>
              </c:numRef>
            </c:plus>
            <c:minus>
              <c:numRef>
                <c:f>'Integrated Chronology'!$O$3:$O$7</c:f>
                <c:numCache>
                  <c:formatCode>General</c:formatCode>
                  <c:ptCount val="5"/>
                  <c:pt idx="0">
                    <c:v>1.8</c:v>
                  </c:pt>
                  <c:pt idx="1">
                    <c:v>0.7</c:v>
                  </c:pt>
                  <c:pt idx="2">
                    <c:v>0.14000000000000001</c:v>
                  </c:pt>
                  <c:pt idx="3">
                    <c:v>0.7</c:v>
                  </c:pt>
                  <c:pt idx="4">
                    <c:v>0.64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'Integrated Chronology'!$N$3:$N$7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19.93</c:v>
                </c:pt>
                <c:pt idx="3">
                  <c:v>19.100000000000001</c:v>
                </c:pt>
                <c:pt idx="4">
                  <c:v>19.010000000000002</c:v>
                </c:pt>
              </c:numCache>
            </c:numRef>
          </c:xVal>
          <c:yVal>
            <c:numRef>
              <c:f>'Integrated Chronology'!$P$3:$P$7</c:f>
              <c:numCache>
                <c:formatCode>General</c:formatCode>
                <c:ptCount val="5"/>
                <c:pt idx="0">
                  <c:v>6.4450000000000003</c:v>
                </c:pt>
                <c:pt idx="1">
                  <c:v>6.9269999999999996</c:v>
                </c:pt>
                <c:pt idx="2">
                  <c:v>6.9489999999999998</c:v>
                </c:pt>
                <c:pt idx="3">
                  <c:v>7.1269999999999998</c:v>
                </c:pt>
                <c:pt idx="4">
                  <c:v>7.3360000000000003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83-4B80-8C09-A59082C4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434592"/>
        <c:axId val="838443448"/>
      </c:scatterChart>
      <c:valAx>
        <c:axId val="838434592"/>
        <c:scaling>
          <c:orientation val="maxMin"/>
          <c:max val="38"/>
          <c:min val="1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(Ma)</a:t>
                </a:r>
              </a:p>
            </c:rich>
          </c:tx>
          <c:layout>
            <c:manualLayout>
              <c:xMode val="edge"/>
              <c:yMode val="edge"/>
              <c:x val="0.4154680410546883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8443448"/>
        <c:crossesAt val="-1"/>
        <c:crossBetween val="midCat"/>
        <c:majorUnit val="2"/>
        <c:minorUnit val="0.5"/>
      </c:valAx>
      <c:valAx>
        <c:axId val="838443448"/>
        <c:scaling>
          <c:orientation val="maxMin"/>
          <c:min val="-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Stratigraphic Height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843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42979274893547"/>
          <c:y val="0.16141880294917604"/>
          <c:w val="0.33781640365493731"/>
          <c:h val="0.2364343831470698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85794516532179E-2"/>
          <c:y val="0.20643757442267177"/>
          <c:w val="0.79323037628018278"/>
          <c:h val="0.733132813714860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'Integrated Chronology'!$A$1</c:f>
              <c:strCache>
                <c:ptCount val="1"/>
                <c:pt idx="0">
                  <c:v>Magnetostratigraphy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'Integrated Chronology'!$A$3:$A$34</c:f>
              <c:numCache>
                <c:formatCode>General</c:formatCode>
                <c:ptCount val="32"/>
                <c:pt idx="0">
                  <c:v>36.700000000000003</c:v>
                </c:pt>
                <c:pt idx="1">
                  <c:v>36.051000000000002</c:v>
                </c:pt>
                <c:pt idx="2">
                  <c:v>35.892000000000003</c:v>
                </c:pt>
                <c:pt idx="3">
                  <c:v>35.706000000000003</c:v>
                </c:pt>
                <c:pt idx="4">
                  <c:v>35.293999999999997</c:v>
                </c:pt>
                <c:pt idx="5">
                  <c:v>34.999000000000002</c:v>
                </c:pt>
                <c:pt idx="6">
                  <c:v>33.704999999999998</c:v>
                </c:pt>
                <c:pt idx="7">
                  <c:v>33.156999999999996</c:v>
                </c:pt>
                <c:pt idx="8">
                  <c:v>31.033999999999999</c:v>
                </c:pt>
                <c:pt idx="9">
                  <c:v>30.591000000000001</c:v>
                </c:pt>
                <c:pt idx="10">
                  <c:v>29.97</c:v>
                </c:pt>
                <c:pt idx="11">
                  <c:v>29.527000000000001</c:v>
                </c:pt>
                <c:pt idx="12">
                  <c:v>29.477</c:v>
                </c:pt>
                <c:pt idx="13">
                  <c:v>29.183</c:v>
                </c:pt>
                <c:pt idx="14">
                  <c:v>25.986999999999998</c:v>
                </c:pt>
                <c:pt idx="15">
                  <c:v>25.099</c:v>
                </c:pt>
                <c:pt idx="16">
                  <c:v>24.984000000000002</c:v>
                </c:pt>
                <c:pt idx="17">
                  <c:v>24.760999999999999</c:v>
                </c:pt>
                <c:pt idx="18">
                  <c:v>24.474</c:v>
                </c:pt>
                <c:pt idx="19">
                  <c:v>23.962</c:v>
                </c:pt>
                <c:pt idx="20">
                  <c:v>23.295000000000002</c:v>
                </c:pt>
                <c:pt idx="21">
                  <c:v>23.233000000000001</c:v>
                </c:pt>
                <c:pt idx="22">
                  <c:v>23.03</c:v>
                </c:pt>
                <c:pt idx="23">
                  <c:v>22.902000000000001</c:v>
                </c:pt>
                <c:pt idx="24">
                  <c:v>22.754000000000001</c:v>
                </c:pt>
                <c:pt idx="25">
                  <c:v>22.564</c:v>
                </c:pt>
                <c:pt idx="26">
                  <c:v>22.268000000000001</c:v>
                </c:pt>
                <c:pt idx="27">
                  <c:v>21.766999999999999</c:v>
                </c:pt>
                <c:pt idx="28">
                  <c:v>20.709</c:v>
                </c:pt>
                <c:pt idx="29">
                  <c:v>20.439</c:v>
                </c:pt>
                <c:pt idx="30">
                  <c:v>20.213000000000001</c:v>
                </c:pt>
                <c:pt idx="31">
                  <c:v>20.04</c:v>
                </c:pt>
              </c:numCache>
            </c:numRef>
          </c:xVal>
          <c:yVal>
            <c:numRef>
              <c:f>'Integrated Chronology'!$B$3:$B$34</c:f>
              <c:numCache>
                <c:formatCode>General</c:formatCode>
                <c:ptCount val="32"/>
                <c:pt idx="0">
                  <c:v>3.95E-2</c:v>
                </c:pt>
                <c:pt idx="1">
                  <c:v>0.13</c:v>
                </c:pt>
                <c:pt idx="2">
                  <c:v>0.17100000000000001</c:v>
                </c:pt>
                <c:pt idx="3">
                  <c:v>0.19</c:v>
                </c:pt>
                <c:pt idx="4">
                  <c:v>0.21049999999999999</c:v>
                </c:pt>
                <c:pt idx="5">
                  <c:v>0.27050000000000002</c:v>
                </c:pt>
                <c:pt idx="6">
                  <c:v>0.60050000000000003</c:v>
                </c:pt>
                <c:pt idx="7">
                  <c:v>0.77600000000000002</c:v>
                </c:pt>
                <c:pt idx="8">
                  <c:v>1.68</c:v>
                </c:pt>
                <c:pt idx="9">
                  <c:v>1.9097999999999999</c:v>
                </c:pt>
                <c:pt idx="10">
                  <c:v>2.2389000000000001</c:v>
                </c:pt>
                <c:pt idx="11">
                  <c:v>2.5124499999999999</c:v>
                </c:pt>
                <c:pt idx="12">
                  <c:v>2.5682</c:v>
                </c:pt>
                <c:pt idx="13">
                  <c:v>2.7699000000000003</c:v>
                </c:pt>
                <c:pt idx="14">
                  <c:v>4.51715</c:v>
                </c:pt>
                <c:pt idx="15">
                  <c:v>4.6614500000000003</c:v>
                </c:pt>
                <c:pt idx="16">
                  <c:v>4.7044500000000005</c:v>
                </c:pt>
                <c:pt idx="17">
                  <c:v>4.8858000000000006</c:v>
                </c:pt>
                <c:pt idx="18">
                  <c:v>5.019400000000001</c:v>
                </c:pt>
                <c:pt idx="19">
                  <c:v>5.1980500000000003</c:v>
                </c:pt>
                <c:pt idx="20">
                  <c:v>5.5074500000000004</c:v>
                </c:pt>
                <c:pt idx="21">
                  <c:v>5.5466999999999995</c:v>
                </c:pt>
                <c:pt idx="22">
                  <c:v>5.6256500000000003</c:v>
                </c:pt>
                <c:pt idx="23">
                  <c:v>5.6743000000000006</c:v>
                </c:pt>
                <c:pt idx="24">
                  <c:v>5.7031000000000001</c:v>
                </c:pt>
                <c:pt idx="25">
                  <c:v>5.7631000000000006</c:v>
                </c:pt>
                <c:pt idx="26">
                  <c:v>5.8428000000000004</c:v>
                </c:pt>
                <c:pt idx="27">
                  <c:v>6.0269500000000003</c:v>
                </c:pt>
                <c:pt idx="28">
                  <c:v>6.4695499999999999</c:v>
                </c:pt>
                <c:pt idx="29">
                  <c:v>6.6854000000000005</c:v>
                </c:pt>
                <c:pt idx="30">
                  <c:v>6.8167999999999997</c:v>
                </c:pt>
                <c:pt idx="31">
                  <c:v>6.8921999999999999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18-496A-B1C0-B07A15999AC3}"/>
            </c:ext>
          </c:extLst>
        </c:ser>
        <c:ser>
          <c:idx val="1"/>
          <c:order val="1"/>
          <c:tx>
            <c:strRef>
              <c:f>'Integrated Chronology'!$D$2</c:f>
              <c:strCache>
                <c:ptCount val="1"/>
                <c:pt idx="0">
                  <c:v>Detrital zircon U-Pb MDA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'Integrated Chronology'!$E$3:$E$13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plus>
            <c:minus>
              <c:numRef>
                <c:f>'Integrated Chronology'!$E$3:$E$13</c:f>
                <c:numCache>
                  <c:formatCode>General</c:formatCode>
                  <c:ptCount val="11"/>
                  <c:pt idx="0">
                    <c:v>0.82</c:v>
                  </c:pt>
                  <c:pt idx="1">
                    <c:v>0.59</c:v>
                  </c:pt>
                  <c:pt idx="2">
                    <c:v>1.6</c:v>
                  </c:pt>
                  <c:pt idx="3">
                    <c:v>1.8012280283226403</c:v>
                  </c:pt>
                  <c:pt idx="4">
                    <c:v>0.97419498559146689</c:v>
                  </c:pt>
                  <c:pt idx="5">
                    <c:v>1.38</c:v>
                  </c:pt>
                  <c:pt idx="6">
                    <c:v>1.7</c:v>
                  </c:pt>
                  <c:pt idx="7">
                    <c:v>1.7</c:v>
                  </c:pt>
                  <c:pt idx="8">
                    <c:v>3.1018180784321032</c:v>
                  </c:pt>
                  <c:pt idx="9">
                    <c:v>1.8</c:v>
                  </c:pt>
                  <c:pt idx="10">
                    <c:v>0.5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'Integrated Chronology'!$D$3:$D$13</c:f>
              <c:numCache>
                <c:formatCode>General</c:formatCode>
                <c:ptCount val="11"/>
                <c:pt idx="0">
                  <c:v>23</c:v>
                </c:pt>
                <c:pt idx="1">
                  <c:v>29</c:v>
                </c:pt>
                <c:pt idx="2">
                  <c:v>27.2</c:v>
                </c:pt>
                <c:pt idx="3">
                  <c:v>86.348499176955443</c:v>
                </c:pt>
                <c:pt idx="4">
                  <c:v>74.228343647977468</c:v>
                </c:pt>
                <c:pt idx="5">
                  <c:v>35.1</c:v>
                </c:pt>
                <c:pt idx="6">
                  <c:v>39.5</c:v>
                </c:pt>
                <c:pt idx="7">
                  <c:v>39.1</c:v>
                </c:pt>
                <c:pt idx="8">
                  <c:v>78.015621302129873</c:v>
                </c:pt>
                <c:pt idx="9">
                  <c:v>38</c:v>
                </c:pt>
                <c:pt idx="10">
                  <c:v>35.4</c:v>
                </c:pt>
              </c:numCache>
            </c:numRef>
          </c:xVal>
          <c:yVal>
            <c:numRef>
              <c:f>'Integrated Chronology'!$F$3:$F$13</c:f>
              <c:numCache>
                <c:formatCode>General</c:formatCode>
                <c:ptCount val="11"/>
                <c:pt idx="0">
                  <c:v>6.69</c:v>
                </c:pt>
                <c:pt idx="1">
                  <c:v>4.125</c:v>
                </c:pt>
                <c:pt idx="2">
                  <c:v>2.7749999999999999</c:v>
                </c:pt>
                <c:pt idx="3">
                  <c:v>2.4390000000000001</c:v>
                </c:pt>
                <c:pt idx="4">
                  <c:v>2.0920000000000001</c:v>
                </c:pt>
                <c:pt idx="5">
                  <c:v>0.72699999999999998</c:v>
                </c:pt>
                <c:pt idx="6">
                  <c:v>0.53</c:v>
                </c:pt>
                <c:pt idx="7">
                  <c:v>0.17499999999999999</c:v>
                </c:pt>
                <c:pt idx="8">
                  <c:v>0.16300000000000001</c:v>
                </c:pt>
                <c:pt idx="9">
                  <c:v>-0.05</c:v>
                </c:pt>
                <c:pt idx="10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18-496A-B1C0-B07A1599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434592"/>
        <c:axId val="838443448"/>
      </c:scatterChart>
      <c:valAx>
        <c:axId val="838434592"/>
        <c:scaling>
          <c:orientation val="maxMin"/>
          <c:max val="88"/>
          <c:min val="1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8443448"/>
        <c:crossesAt val="-1"/>
        <c:crossBetween val="midCat"/>
        <c:majorUnit val="10"/>
      </c:valAx>
      <c:valAx>
        <c:axId val="838443448"/>
        <c:scaling>
          <c:orientation val="maxMin"/>
          <c:max val="8"/>
          <c:min val="-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Stratigraphic Height (km)</a:t>
                </a:r>
              </a:p>
            </c:rich>
          </c:tx>
          <c:layout>
            <c:manualLayout>
              <c:xMode val="edge"/>
              <c:yMode val="edge"/>
              <c:x val="0.89389621755064297"/>
              <c:y val="0.26730067504957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8434592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0</xdr:row>
      <xdr:rowOff>90487</xdr:rowOff>
    </xdr:from>
    <xdr:to>
      <xdr:col>22</xdr:col>
      <xdr:colOff>104775</xdr:colOff>
      <xdr:row>14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CDC7E-13DA-4058-88A1-21F5E47B8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21</xdr:col>
      <xdr:colOff>304800</xdr:colOff>
      <xdr:row>30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04670F-CE6A-475A-A3A9-2DD747375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13</xdr:col>
      <xdr:colOff>304800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9A92EA-CCAC-4AE5-85A1-689ACA798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BA3DB4-BF09-4A45-973B-4E1F7FD6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91CD0C-AEAA-481F-9A43-E70636ED3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6216AE-028B-49B8-B8A8-E7DB8011C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A074BE-17A6-4913-BB1A-4FDDC07D8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7AFC2-F2A9-4109-8DC6-1270A0D54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</cdr:x>
      <cdr:y>0.66667</cdr:y>
    </cdr:from>
    <cdr:to>
      <cdr:x>0.275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669B61-4E30-437F-A126-AEDDE2DB230E}"/>
            </a:ext>
          </a:extLst>
        </cdr:cNvPr>
        <cdr:cNvSpPr txBox="1"/>
      </cdr:nvSpPr>
      <cdr:spPr>
        <a:xfrm xmlns:a="http://schemas.openxmlformats.org/drawingml/2006/main">
          <a:off x="342900" y="20050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MDA based on MSWD ~</a:t>
          </a:r>
          <a:r>
            <a:rPr lang="en-CA" sz="1100" baseline="0"/>
            <a:t> 1</a:t>
          </a:r>
          <a:endParaRPr lang="en-C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</cdr:x>
      <cdr:y>0.66667</cdr:y>
    </cdr:from>
    <cdr:to>
      <cdr:x>0.275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669B61-4E30-437F-A126-AEDDE2DB230E}"/>
            </a:ext>
          </a:extLst>
        </cdr:cNvPr>
        <cdr:cNvSpPr txBox="1"/>
      </cdr:nvSpPr>
      <cdr:spPr>
        <a:xfrm xmlns:a="http://schemas.openxmlformats.org/drawingml/2006/main">
          <a:off x="342900" y="20050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MDA based on Maximum Likelihood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</cdr:x>
      <cdr:y>0.66667</cdr:y>
    </cdr:from>
    <cdr:to>
      <cdr:x>0.275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669B61-4E30-437F-A126-AEDDE2DB230E}"/>
            </a:ext>
          </a:extLst>
        </cdr:cNvPr>
        <cdr:cNvSpPr txBox="1"/>
      </cdr:nvSpPr>
      <cdr:spPr>
        <a:xfrm xmlns:a="http://schemas.openxmlformats.org/drawingml/2006/main">
          <a:off x="342900" y="20050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MDA based on Gaussian fit</a:t>
          </a:r>
        </a:p>
        <a:p xmlns:a="http://schemas.openxmlformats.org/drawingml/2006/main">
          <a:endParaRPr lang="en-CA" sz="1100"/>
        </a:p>
        <a:p xmlns:a="http://schemas.openxmlformats.org/drawingml/2006/main">
          <a:endParaRPr lang="en-C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40999</xdr:colOff>
      <xdr:row>9</xdr:row>
      <xdr:rowOff>74336</xdr:rowOff>
    </xdr:from>
    <xdr:to>
      <xdr:col>19</xdr:col>
      <xdr:colOff>345799</xdr:colOff>
      <xdr:row>26</xdr:row>
      <xdr:rowOff>64811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90FBA9-C9EB-4077-AE33-8FCE5CF8A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47623</xdr:colOff>
      <xdr:row>20</xdr:row>
      <xdr:rowOff>108857</xdr:rowOff>
    </xdr:from>
    <xdr:to>
      <xdr:col>16</xdr:col>
      <xdr:colOff>265339</xdr:colOff>
      <xdr:row>26</xdr:row>
      <xdr:rowOff>68037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8D1A25-FC52-4AB2-93E6-172CC2A7A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0.59494</cdr:x>
      <cdr:y>0.18069</cdr:y>
    </cdr:from>
    <cdr:to>
      <cdr:x>0.64033</cdr:x>
      <cdr:y>0.20459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ACCEE7B-850E-45BC-BE3E-0BA152898915}"/>
            </a:ext>
          </a:extLst>
        </cdr:cNvPr>
        <cdr:cNvSpPr/>
      </cdr:nvSpPr>
      <cdr:spPr>
        <a:xfrm xmlns:a="http://schemas.openxmlformats.org/drawingml/2006/main">
          <a:off x="2731407" y="499835"/>
          <a:ext cx="208360" cy="661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C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25</xdr:col>
      <xdr:colOff>17461</xdr:colOff>
      <xdr:row>38</xdr:row>
      <xdr:rowOff>141981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802137-2199-46C1-80D6-DAE3F80AD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28600"/>
          <a:ext cx="12714286" cy="71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93E211-75C9-4536-BC3B-57B6AD66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24</xdr:col>
      <xdr:colOff>522286</xdr:colOff>
      <xdr:row>38</xdr:row>
      <xdr:rowOff>103881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56C6C2-4D4A-44E0-9DA1-9370B4F75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90500"/>
          <a:ext cx="12714286" cy="7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Joel/Bolivia/Bolivia%20papers/Chuquichambi-Runyon/Chuq_pmag_merg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rt"/>
      <sheetName val="correlation_bkh_2020"/>
      <sheetName val="correlation_bkh_2020 (2)"/>
      <sheetName val="Sheet3"/>
      <sheetName val="Sheet2"/>
      <sheetName val="Age Mode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F3C5-9179-4887-8990-A3893132F150}">
  <dimension ref="A1:I38"/>
  <sheetViews>
    <sheetView workbookViewId="0">
      <selection activeCell="A19" sqref="A19:D38"/>
    </sheetView>
  </sheetViews>
  <sheetFormatPr baseColWidth="10" defaultColWidth="9.1640625" defaultRowHeight="13" x14ac:dyDescent="0.15"/>
  <cols>
    <col min="1" max="1" width="13.1640625" style="1" bestFit="1" customWidth="1"/>
    <col min="2" max="16384" width="9.1640625" style="1"/>
  </cols>
  <sheetData>
    <row r="1" spans="1:9" x14ac:dyDescent="0.15">
      <c r="A1" s="1" t="s">
        <v>4</v>
      </c>
      <c r="B1" s="1" t="s">
        <v>5</v>
      </c>
      <c r="C1" s="1">
        <v>0</v>
      </c>
      <c r="D1" s="1" t="s">
        <v>6</v>
      </c>
      <c r="G1" s="2"/>
      <c r="H1" s="2"/>
      <c r="I1" s="2"/>
    </row>
    <row r="2" spans="1:9" x14ac:dyDescent="0.15">
      <c r="A2" s="1" t="s">
        <v>7</v>
      </c>
      <c r="B2" s="1" t="s">
        <v>8</v>
      </c>
      <c r="C2" s="1">
        <v>0</v>
      </c>
      <c r="D2" s="1" t="s">
        <v>9</v>
      </c>
    </row>
    <row r="3" spans="1:9" ht="15" x14ac:dyDescent="0.15">
      <c r="G3" s="3"/>
      <c r="H3" s="4"/>
    </row>
    <row r="4" spans="1:9" ht="15" x14ac:dyDescent="0.15">
      <c r="G4" s="3"/>
      <c r="H4" s="4"/>
    </row>
    <row r="5" spans="1:9" ht="15" x14ac:dyDescent="0.2">
      <c r="A5" s="7">
        <v>39.5</v>
      </c>
      <c r="B5" s="10">
        <v>36.700000000000003</v>
      </c>
      <c r="C5" s="1" t="s">
        <v>11</v>
      </c>
      <c r="D5" s="5"/>
      <c r="G5" s="3"/>
      <c r="H5" s="4"/>
    </row>
    <row r="6" spans="1:9" ht="15" x14ac:dyDescent="0.2">
      <c r="A6" s="8">
        <v>130</v>
      </c>
      <c r="B6" s="11">
        <v>36.051000000000002</v>
      </c>
      <c r="C6" s="1" t="s">
        <v>11</v>
      </c>
      <c r="D6" s="5">
        <v>139.44530046224941</v>
      </c>
      <c r="G6" s="3"/>
      <c r="H6" s="4"/>
    </row>
    <row r="7" spans="1:9" ht="15" x14ac:dyDescent="0.2">
      <c r="A7" s="8">
        <v>171</v>
      </c>
      <c r="B7" s="11">
        <v>35.892000000000003</v>
      </c>
      <c r="C7" s="1" t="s">
        <v>13</v>
      </c>
      <c r="D7" s="5">
        <v>257.86163522012754</v>
      </c>
      <c r="G7" s="3"/>
      <c r="H7" s="4"/>
    </row>
    <row r="8" spans="1:9" ht="15" x14ac:dyDescent="0.2">
      <c r="A8" s="8">
        <v>190</v>
      </c>
      <c r="B8" s="11">
        <v>35.706000000000003</v>
      </c>
      <c r="C8" s="1" t="s">
        <v>13</v>
      </c>
      <c r="D8" s="5">
        <v>102.15053763440864</v>
      </c>
      <c r="G8" s="3"/>
      <c r="H8" s="4"/>
    </row>
    <row r="9" spans="1:9" ht="15" x14ac:dyDescent="0.2">
      <c r="A9" s="8">
        <v>210.5</v>
      </c>
      <c r="B9" s="11">
        <v>35.293999999999997</v>
      </c>
      <c r="C9" s="1" t="s">
        <v>15</v>
      </c>
      <c r="D9" s="5">
        <v>49.75728155339732</v>
      </c>
      <c r="G9" s="3"/>
      <c r="H9" s="4"/>
    </row>
    <row r="10" spans="1:9" ht="15" x14ac:dyDescent="0.2">
      <c r="A10" s="8">
        <v>270.5</v>
      </c>
      <c r="B10" s="11">
        <v>34.999000000000002</v>
      </c>
      <c r="C10" s="1" t="s">
        <v>15</v>
      </c>
      <c r="D10" s="5">
        <v>203.3898305084783</v>
      </c>
      <c r="G10" s="3"/>
      <c r="H10" s="4"/>
    </row>
    <row r="11" spans="1:9" ht="15" x14ac:dyDescent="0.2">
      <c r="A11" s="8">
        <v>600.5</v>
      </c>
      <c r="B11" s="11">
        <v>33.704999999999998</v>
      </c>
      <c r="C11" s="1" t="s">
        <v>16</v>
      </c>
      <c r="D11" s="5">
        <v>255.02318392581066</v>
      </c>
    </row>
    <row r="12" spans="1:9" ht="15" x14ac:dyDescent="0.2">
      <c r="A12" s="8">
        <v>776</v>
      </c>
      <c r="B12" s="11">
        <v>33.156999999999996</v>
      </c>
      <c r="C12" s="1" t="s">
        <v>16</v>
      </c>
      <c r="D12" s="5">
        <v>320.2554744525537</v>
      </c>
    </row>
    <row r="13" spans="1:9" ht="15" x14ac:dyDescent="0.2">
      <c r="A13" s="8">
        <v>1680</v>
      </c>
      <c r="B13" s="11">
        <v>31.033999999999999</v>
      </c>
      <c r="C13" s="1" t="s">
        <v>17</v>
      </c>
      <c r="D13" s="5">
        <v>425.81252943947294</v>
      </c>
    </row>
    <row r="14" spans="1:9" ht="15" x14ac:dyDescent="0.2">
      <c r="A14" s="8">
        <v>1909.8</v>
      </c>
      <c r="B14" s="11">
        <v>30.591000000000001</v>
      </c>
      <c r="C14" s="1" t="s">
        <v>17</v>
      </c>
      <c r="D14" s="5">
        <v>518.73589164785801</v>
      </c>
    </row>
    <row r="15" spans="1:9" ht="15" x14ac:dyDescent="0.2">
      <c r="A15" s="8">
        <v>2238.9</v>
      </c>
      <c r="B15" s="11">
        <v>29.97</v>
      </c>
      <c r="C15" s="1" t="s">
        <v>18</v>
      </c>
      <c r="D15" s="5">
        <v>529.95169082125437</v>
      </c>
    </row>
    <row r="16" spans="1:9" ht="15" x14ac:dyDescent="0.2">
      <c r="A16" s="8">
        <v>2512.4499999999998</v>
      </c>
      <c r="B16" s="11">
        <v>29.527000000000001</v>
      </c>
      <c r="C16" s="1" t="s">
        <v>18</v>
      </c>
      <c r="D16" s="5">
        <v>617.49435665914461</v>
      </c>
    </row>
    <row r="17" spans="1:4" ht="15" x14ac:dyDescent="0.2">
      <c r="A17" s="8">
        <v>2568.1999999999998</v>
      </c>
      <c r="B17" s="11">
        <v>29.477</v>
      </c>
      <c r="C17" s="1" t="s">
        <v>18</v>
      </c>
      <c r="D17" s="5">
        <v>1114.9999999999841</v>
      </c>
    </row>
    <row r="18" spans="1:4" ht="15" x14ac:dyDescent="0.2">
      <c r="A18" s="8">
        <v>2769.9</v>
      </c>
      <c r="B18" s="11">
        <v>29.183</v>
      </c>
      <c r="C18" s="1" t="s">
        <v>18</v>
      </c>
      <c r="D18" s="5">
        <v>686.05442176870724</v>
      </c>
    </row>
    <row r="19" spans="1:4" ht="15" x14ac:dyDescent="0.2">
      <c r="A19" s="8">
        <v>4517.1499999999996</v>
      </c>
      <c r="B19" s="11">
        <v>25.986999999999998</v>
      </c>
      <c r="C19" s="1" t="s">
        <v>19</v>
      </c>
      <c r="D19" s="5">
        <v>315.41132478632409</v>
      </c>
    </row>
    <row r="20" spans="1:4" ht="15" x14ac:dyDescent="0.2">
      <c r="A20" s="8">
        <v>4661.4500000000007</v>
      </c>
      <c r="B20" s="11">
        <v>25.099</v>
      </c>
      <c r="C20" s="1" t="s">
        <v>19</v>
      </c>
      <c r="D20" s="5">
        <v>162.50000000000156</v>
      </c>
    </row>
    <row r="21" spans="1:4" ht="15" x14ac:dyDescent="0.2">
      <c r="A21" s="8">
        <v>4704.4500000000007</v>
      </c>
      <c r="B21" s="11">
        <v>24.984000000000002</v>
      </c>
      <c r="C21" s="1" t="s">
        <v>20</v>
      </c>
      <c r="D21" s="5">
        <v>373.91304347826593</v>
      </c>
    </row>
    <row r="22" spans="1:4" ht="15" x14ac:dyDescent="0.2">
      <c r="A22" s="8">
        <v>4885.8</v>
      </c>
      <c r="B22" s="11">
        <v>24.760999999999999</v>
      </c>
      <c r="C22" s="1" t="s">
        <v>20</v>
      </c>
      <c r="D22" s="5">
        <v>813.22869955155784</v>
      </c>
    </row>
    <row r="23" spans="1:4" ht="15" x14ac:dyDescent="0.2">
      <c r="A23" s="8">
        <v>5019.4000000000005</v>
      </c>
      <c r="B23" s="11">
        <v>24.474</v>
      </c>
      <c r="C23" s="1" t="s">
        <v>21</v>
      </c>
      <c r="D23" s="5">
        <v>465.5052264808391</v>
      </c>
    </row>
    <row r="24" spans="1:4" ht="15" x14ac:dyDescent="0.2">
      <c r="A24" s="8">
        <v>5198.05</v>
      </c>
      <c r="B24" s="11">
        <v>23.962</v>
      </c>
      <c r="C24" s="1" t="s">
        <v>21</v>
      </c>
      <c r="D24" s="5">
        <v>348.92578124999898</v>
      </c>
    </row>
    <row r="25" spans="1:4" ht="15" x14ac:dyDescent="0.2">
      <c r="A25" s="8">
        <v>5507.4500000000007</v>
      </c>
      <c r="B25" s="11">
        <v>23.295000000000002</v>
      </c>
      <c r="C25" s="1" t="s">
        <v>22</v>
      </c>
      <c r="D25" s="5">
        <v>463.86806596701865</v>
      </c>
    </row>
    <row r="26" spans="1:4" ht="15" x14ac:dyDescent="0.2">
      <c r="A26" s="8">
        <v>5546.7</v>
      </c>
      <c r="B26" s="11">
        <v>23.233000000000001</v>
      </c>
      <c r="C26" s="1" t="s">
        <v>22</v>
      </c>
      <c r="D26" s="5">
        <v>633.06451612900571</v>
      </c>
    </row>
    <row r="27" spans="1:4" ht="15" x14ac:dyDescent="0.2">
      <c r="A27" s="8">
        <v>5625.6500000000005</v>
      </c>
      <c r="B27" s="11">
        <v>23.03</v>
      </c>
      <c r="C27" s="1" t="s">
        <v>23</v>
      </c>
      <c r="D27" s="5">
        <v>388.91625615764019</v>
      </c>
    </row>
    <row r="28" spans="1:4" ht="15" x14ac:dyDescent="0.2">
      <c r="A28" s="8">
        <v>5674.3</v>
      </c>
      <c r="B28" s="11">
        <v>22.902000000000001</v>
      </c>
      <c r="C28" s="1" t="s">
        <v>23</v>
      </c>
      <c r="D28" s="5">
        <v>380.07812499999682</v>
      </c>
    </row>
    <row r="29" spans="1:4" ht="15" x14ac:dyDescent="0.2">
      <c r="A29" s="8">
        <v>5703.1</v>
      </c>
      <c r="B29" s="11">
        <v>22.754000000000001</v>
      </c>
      <c r="C29" s="1" t="s">
        <v>24</v>
      </c>
      <c r="D29" s="5">
        <v>194.59459459459623</v>
      </c>
    </row>
    <row r="30" spans="1:4" ht="15" x14ac:dyDescent="0.2">
      <c r="A30" s="8">
        <v>5763.1</v>
      </c>
      <c r="B30" s="11">
        <v>22.564</v>
      </c>
      <c r="C30" s="1" t="s">
        <v>24</v>
      </c>
      <c r="D30" s="5">
        <v>315.78947368420842</v>
      </c>
    </row>
    <row r="31" spans="1:4" ht="15" x14ac:dyDescent="0.2">
      <c r="A31" s="8">
        <v>5842.8</v>
      </c>
      <c r="B31" s="11">
        <v>22.268000000000001</v>
      </c>
      <c r="C31" s="1" t="s">
        <v>25</v>
      </c>
      <c r="D31" s="5">
        <v>269.25675675675672</v>
      </c>
    </row>
    <row r="32" spans="1:4" ht="15" x14ac:dyDescent="0.2">
      <c r="A32" s="8">
        <v>6026.95</v>
      </c>
      <c r="B32" s="11">
        <v>21.766999999999999</v>
      </c>
      <c r="C32" s="1" t="s">
        <v>25</v>
      </c>
      <c r="D32" s="5">
        <v>367.56487025947939</v>
      </c>
    </row>
    <row r="33" spans="1:4" ht="15" x14ac:dyDescent="0.2">
      <c r="A33" s="8">
        <v>6469.55</v>
      </c>
      <c r="B33" s="11">
        <v>20.709</v>
      </c>
      <c r="C33" s="1" t="s">
        <v>26</v>
      </c>
      <c r="D33" s="5">
        <v>418.3364839319475</v>
      </c>
    </row>
    <row r="34" spans="1:4" ht="15" x14ac:dyDescent="0.2">
      <c r="A34" s="8">
        <v>6685.4000000000005</v>
      </c>
      <c r="B34" s="11">
        <v>20.439</v>
      </c>
      <c r="C34" s="1" t="s">
        <v>26</v>
      </c>
      <c r="D34" s="5">
        <v>799.44444444444707</v>
      </c>
    </row>
    <row r="35" spans="1:4" ht="15" x14ac:dyDescent="0.2">
      <c r="A35" s="8">
        <v>6816.8</v>
      </c>
      <c r="B35" s="11">
        <v>20.213000000000001</v>
      </c>
      <c r="C35" s="1" t="s">
        <v>27</v>
      </c>
      <c r="D35" s="5">
        <v>581.4159292035406</v>
      </c>
    </row>
    <row r="36" spans="1:4" ht="15" x14ac:dyDescent="0.2">
      <c r="A36" s="9">
        <v>6892.2</v>
      </c>
      <c r="B36" s="12">
        <v>20.04</v>
      </c>
      <c r="C36" s="1" t="s">
        <v>27</v>
      </c>
      <c r="D36" s="5">
        <v>435.83815028901063</v>
      </c>
    </row>
    <row r="37" spans="1:4" x14ac:dyDescent="0.15">
      <c r="A37" s="1">
        <v>7042.6500000000005</v>
      </c>
      <c r="B37" s="1">
        <v>19.722000000000001</v>
      </c>
      <c r="C37" s="1" t="s">
        <v>28</v>
      </c>
      <c r="D37" s="1">
        <v>473.11320754717531</v>
      </c>
    </row>
    <row r="38" spans="1:4" x14ac:dyDescent="0.15">
      <c r="A38" s="1">
        <v>7350.4</v>
      </c>
      <c r="B38" s="1">
        <v>18.748000000000001</v>
      </c>
      <c r="C38" s="1" t="s">
        <v>28</v>
      </c>
      <c r="D38" s="1">
        <v>315.96509240246309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33CD-5E28-4375-A1AD-A24E50230256}">
  <dimension ref="A2:D4"/>
  <sheetViews>
    <sheetView workbookViewId="0">
      <selection activeCell="O32" sqref="O32"/>
    </sheetView>
  </sheetViews>
  <sheetFormatPr baseColWidth="10" defaultColWidth="8.83203125" defaultRowHeight="15" x14ac:dyDescent="0.2"/>
  <sheetData>
    <row r="2" spans="1:4" x14ac:dyDescent="0.2">
      <c r="A2">
        <v>74.228343647977468</v>
      </c>
      <c r="B2">
        <v>0.97419498559146689</v>
      </c>
      <c r="C2">
        <v>74.228343647977468</v>
      </c>
      <c r="D2">
        <v>0.97419498559146689</v>
      </c>
    </row>
    <row r="3" spans="1:4" x14ac:dyDescent="0.2">
      <c r="A3">
        <v>92.005224517050522</v>
      </c>
      <c r="B3">
        <v>0.95005849240622808</v>
      </c>
    </row>
    <row r="4" spans="1:4" x14ac:dyDescent="0.2">
      <c r="A4">
        <v>92.609775044046856</v>
      </c>
      <c r="B4">
        <v>0.91947811057424644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325D-F00E-453B-9FC7-B8D193BEA66C}">
  <dimension ref="A2:D4"/>
  <sheetViews>
    <sheetView tabSelected="1" workbookViewId="0">
      <selection activeCell="D13" sqref="D13"/>
    </sheetView>
  </sheetViews>
  <sheetFormatPr baseColWidth="10" defaultColWidth="8.83203125" defaultRowHeight="15" x14ac:dyDescent="0.2"/>
  <sheetData>
    <row r="2" spans="1:4" x14ac:dyDescent="0.2">
      <c r="A2">
        <v>86.348499176955443</v>
      </c>
      <c r="B2">
        <v>1.8012280283226403</v>
      </c>
      <c r="C2">
        <v>86.348499176955443</v>
      </c>
      <c r="D2">
        <v>1.8012280283226403</v>
      </c>
    </row>
    <row r="3" spans="1:4" x14ac:dyDescent="0.2">
      <c r="A3">
        <v>160.44204287276651</v>
      </c>
      <c r="B3">
        <v>2.4720070162326522</v>
      </c>
    </row>
    <row r="4" spans="1:4" x14ac:dyDescent="0.2">
      <c r="A4">
        <v>160.50428882608909</v>
      </c>
      <c r="B4">
        <v>4.0581840797358666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25B2-3BC8-42D0-8C55-A1B54D36363D}">
  <dimension ref="A2:D4"/>
  <sheetViews>
    <sheetView workbookViewId="0">
      <selection activeCell="A2" sqref="A2:A5"/>
    </sheetView>
  </sheetViews>
  <sheetFormatPr baseColWidth="10" defaultColWidth="8.83203125" defaultRowHeight="15" x14ac:dyDescent="0.2"/>
  <sheetData>
    <row r="2" spans="1:4" x14ac:dyDescent="0.2">
      <c r="A2">
        <v>26.462016417407522</v>
      </c>
      <c r="B2">
        <v>2.1135300309978593</v>
      </c>
      <c r="C2">
        <v>27.2</v>
      </c>
      <c r="D2">
        <v>1.6</v>
      </c>
    </row>
    <row r="3" spans="1:4" x14ac:dyDescent="0.2">
      <c r="A3">
        <v>27.578957917094019</v>
      </c>
      <c r="B3">
        <v>2.9172864896872994</v>
      </c>
    </row>
    <row r="4" spans="1:4" x14ac:dyDescent="0.2">
      <c r="A4">
        <v>28.894113377070994</v>
      </c>
      <c r="B4">
        <v>4.0265136382202709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290A-CEF5-4876-A342-95BE29D10C4F}">
  <dimension ref="A2:D30"/>
  <sheetViews>
    <sheetView workbookViewId="0">
      <selection activeCell="D9" sqref="D9"/>
    </sheetView>
  </sheetViews>
  <sheetFormatPr baseColWidth="10" defaultColWidth="8.83203125" defaultRowHeight="15" x14ac:dyDescent="0.2"/>
  <sheetData>
    <row r="2" spans="1:4" x14ac:dyDescent="0.2">
      <c r="A2">
        <v>26.201892119573834</v>
      </c>
      <c r="B2">
        <v>4.8490733977628846</v>
      </c>
      <c r="C2">
        <v>29</v>
      </c>
      <c r="D2">
        <v>0.59</v>
      </c>
    </row>
    <row r="3" spans="1:4" x14ac:dyDescent="0.2">
      <c r="A3">
        <v>26.587929038571655</v>
      </c>
      <c r="B3">
        <v>4.8577832560599425</v>
      </c>
    </row>
    <row r="4" spans="1:4" x14ac:dyDescent="0.2">
      <c r="A4">
        <v>26.601165887523454</v>
      </c>
      <c r="B4">
        <v>3.964602855810897</v>
      </c>
    </row>
    <row r="5" spans="1:4" x14ac:dyDescent="0.2">
      <c r="A5">
        <v>27.256640568954637</v>
      </c>
      <c r="B5">
        <v>4.5571696499262835</v>
      </c>
    </row>
    <row r="6" spans="1:4" x14ac:dyDescent="0.2">
      <c r="A6">
        <v>27.354082946827813</v>
      </c>
      <c r="B6">
        <v>2.3004187371564839</v>
      </c>
    </row>
    <row r="7" spans="1:4" x14ac:dyDescent="0.2">
      <c r="A7">
        <v>27.545153681228644</v>
      </c>
      <c r="B7">
        <v>3.0849998117048312</v>
      </c>
    </row>
    <row r="8" spans="1:4" x14ac:dyDescent="0.2">
      <c r="A8">
        <v>27.936932275410093</v>
      </c>
      <c r="B8">
        <v>2.0407154663068621</v>
      </c>
    </row>
    <row r="9" spans="1:4" x14ac:dyDescent="0.2">
      <c r="A9">
        <v>27.957668171048024</v>
      </c>
      <c r="B9">
        <v>2.467607713638877</v>
      </c>
    </row>
    <row r="10" spans="1:4" x14ac:dyDescent="0.2">
      <c r="A10">
        <v>28.274166138973538</v>
      </c>
      <c r="B10">
        <v>2.8655537059769269</v>
      </c>
    </row>
    <row r="11" spans="1:4" x14ac:dyDescent="0.2">
      <c r="A11">
        <v>28.595490568588062</v>
      </c>
      <c r="B11">
        <v>4.4146326119308874</v>
      </c>
    </row>
    <row r="12" spans="1:4" x14ac:dyDescent="0.2">
      <c r="A12">
        <v>28.628086427388549</v>
      </c>
      <c r="B12">
        <v>5.3484944406668191</v>
      </c>
    </row>
    <row r="13" spans="1:4" x14ac:dyDescent="0.2">
      <c r="A13">
        <v>28.637902617371022</v>
      </c>
      <c r="B13">
        <v>2.5129162449294586</v>
      </c>
    </row>
    <row r="14" spans="1:4" x14ac:dyDescent="0.2">
      <c r="A14">
        <v>28.806256233377979</v>
      </c>
      <c r="B14">
        <v>2.9072152862109544</v>
      </c>
    </row>
    <row r="15" spans="1:4" x14ac:dyDescent="0.2">
      <c r="A15">
        <v>28.841737640191255</v>
      </c>
      <c r="B15">
        <v>3.9806618393143278</v>
      </c>
    </row>
    <row r="16" spans="1:4" x14ac:dyDescent="0.2">
      <c r="A16">
        <v>28.97850585381018</v>
      </c>
      <c r="B16">
        <v>4.0962529007860216</v>
      </c>
    </row>
    <row r="17" spans="1:2" x14ac:dyDescent="0.2">
      <c r="A17">
        <v>28.982030798234383</v>
      </c>
      <c r="B17">
        <v>3.7054146937967616</v>
      </c>
    </row>
    <row r="18" spans="1:2" x14ac:dyDescent="0.2">
      <c r="A18">
        <v>29.272704585150642</v>
      </c>
      <c r="B18">
        <v>2.1959099318673356</v>
      </c>
    </row>
    <row r="19" spans="1:2" x14ac:dyDescent="0.2">
      <c r="A19">
        <v>29.435050097912907</v>
      </c>
      <c r="B19">
        <v>3.1884089026598126</v>
      </c>
    </row>
    <row r="20" spans="1:2" x14ac:dyDescent="0.2">
      <c r="A20">
        <v>29.488087061429191</v>
      </c>
      <c r="B20">
        <v>1.8803463479107503</v>
      </c>
    </row>
    <row r="21" spans="1:2" x14ac:dyDescent="0.2">
      <c r="A21">
        <v>29.75323347262157</v>
      </c>
      <c r="B21">
        <v>4.0399455171868119</v>
      </c>
    </row>
    <row r="22" spans="1:2" x14ac:dyDescent="0.2">
      <c r="A22">
        <v>29.753663403698461</v>
      </c>
      <c r="B22">
        <v>2.493573318534942</v>
      </c>
    </row>
    <row r="23" spans="1:2" x14ac:dyDescent="0.2">
      <c r="A23">
        <v>29.78928216463223</v>
      </c>
      <c r="B23">
        <v>3.2637249010780245</v>
      </c>
    </row>
    <row r="24" spans="1:2" x14ac:dyDescent="0.2">
      <c r="A24">
        <v>29.79484053034405</v>
      </c>
      <c r="B24">
        <v>4.6840529472880519</v>
      </c>
    </row>
    <row r="25" spans="1:2" x14ac:dyDescent="0.2">
      <c r="A25">
        <v>30.320197620209704</v>
      </c>
      <c r="B25">
        <v>2.3648559892979506</v>
      </c>
    </row>
    <row r="26" spans="1:2" x14ac:dyDescent="0.2">
      <c r="A26">
        <v>30.486680371329868</v>
      </c>
      <c r="B26">
        <v>5.6102854842621603</v>
      </c>
    </row>
    <row r="27" spans="1:2" x14ac:dyDescent="0.2">
      <c r="A27">
        <v>32.415795482380972</v>
      </c>
      <c r="B27">
        <v>5.5908091902964046</v>
      </c>
    </row>
    <row r="28" spans="1:2" x14ac:dyDescent="0.2">
      <c r="A28">
        <v>33.23664328176956</v>
      </c>
      <c r="B28">
        <v>6.4069581794959358</v>
      </c>
    </row>
    <row r="29" spans="1:2" x14ac:dyDescent="0.2">
      <c r="A29">
        <v>34.106807845760649</v>
      </c>
      <c r="B29">
        <v>4.5072879099804748</v>
      </c>
    </row>
    <row r="30" spans="1:2" x14ac:dyDescent="0.2">
      <c r="A30">
        <v>39.390807392055379</v>
      </c>
      <c r="B30">
        <v>5.769316459369243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F08C-8432-41B9-923B-96E3FE567067}">
  <dimension ref="A2:D6"/>
  <sheetViews>
    <sheetView workbookViewId="0">
      <selection activeCell="D3" sqref="D3"/>
    </sheetView>
  </sheetViews>
  <sheetFormatPr baseColWidth="10" defaultColWidth="8.83203125" defaultRowHeight="15" x14ac:dyDescent="0.2"/>
  <sheetData>
    <row r="2" spans="1:4" x14ac:dyDescent="0.2">
      <c r="A2">
        <v>22.131979405314851</v>
      </c>
      <c r="B2">
        <v>1.3996219271139783</v>
      </c>
      <c r="C2">
        <v>23</v>
      </c>
      <c r="D2">
        <v>0.82</v>
      </c>
    </row>
    <row r="3" spans="1:4" x14ac:dyDescent="0.2">
      <c r="A3">
        <v>23.112378317495665</v>
      </c>
      <c r="B3">
        <v>1.8546148134721605</v>
      </c>
    </row>
    <row r="4" spans="1:4" x14ac:dyDescent="0.2">
      <c r="A4">
        <v>23.283350685875781</v>
      </c>
      <c r="B4">
        <v>2.0315969399750884</v>
      </c>
    </row>
    <row r="5" spans="1:4" x14ac:dyDescent="0.2">
      <c r="A5">
        <v>23.363983746888898</v>
      </c>
      <c r="B5">
        <v>3.6733021447271916</v>
      </c>
    </row>
    <row r="6" spans="1:4" x14ac:dyDescent="0.2">
      <c r="A6">
        <v>23.864876230622624</v>
      </c>
      <c r="B6">
        <v>1.6736132592211934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F009-C82D-4DDA-A4B1-7A3631CDAE2E}">
  <dimension ref="A1:K12"/>
  <sheetViews>
    <sheetView workbookViewId="0">
      <selection activeCell="D24" sqref="D24"/>
    </sheetView>
  </sheetViews>
  <sheetFormatPr baseColWidth="10" defaultColWidth="8.83203125" defaultRowHeight="15" x14ac:dyDescent="0.2"/>
  <cols>
    <col min="1" max="1" width="9.6640625" bestFit="1" customWidth="1"/>
    <col min="2" max="2" width="30.83203125" customWidth="1"/>
    <col min="3" max="3" width="32" customWidth="1"/>
    <col min="4" max="4" width="14.5" bestFit="1" customWidth="1"/>
    <col min="5" max="5" width="20.5" customWidth="1"/>
    <col min="8" max="8" width="15.5" customWidth="1"/>
    <col min="10" max="10" width="27.83203125" customWidth="1"/>
  </cols>
  <sheetData>
    <row r="1" spans="1:11" s="13" customFormat="1" ht="32" x14ac:dyDescent="0.2">
      <c r="A1" s="13" t="s">
        <v>29</v>
      </c>
      <c r="B1" s="13" t="s">
        <v>30</v>
      </c>
      <c r="C1" s="13" t="s">
        <v>38</v>
      </c>
      <c r="D1" s="13" t="s">
        <v>39</v>
      </c>
      <c r="E1" s="13" t="s">
        <v>57</v>
      </c>
      <c r="F1" s="13" t="s">
        <v>3</v>
      </c>
      <c r="G1" s="13" t="s">
        <v>42</v>
      </c>
      <c r="H1" s="13" t="s">
        <v>58</v>
      </c>
      <c r="I1" s="13" t="s">
        <v>3</v>
      </c>
      <c r="J1" s="13" t="s">
        <v>59</v>
      </c>
      <c r="K1" s="13" t="s">
        <v>3</v>
      </c>
    </row>
    <row r="2" spans="1:11" x14ac:dyDescent="0.2">
      <c r="A2" t="s">
        <v>31</v>
      </c>
      <c r="B2">
        <v>6690</v>
      </c>
      <c r="C2">
        <f>B2/1000</f>
        <v>6.69</v>
      </c>
      <c r="D2">
        <f>VLOOKUP(B2,'Age Model'!$A$5:$D$36,2,TRUE)-(B2-VLOOKUP(B2,'Age Model'!$A$5:$D$36,1,TRUE))/VLOOKUP(B2,'Age Model'!$A$5:$D$36,4,TRUE)</f>
        <v>20.433246004169565</v>
      </c>
      <c r="E2">
        <f ca="1">INDIRECT("'"&amp;$A2&amp;"'"&amp;"!"&amp;"C2")</f>
        <v>23</v>
      </c>
      <c r="F2">
        <f ca="1">INDIRECT("'"&amp;$A2&amp;"'"&amp;"!"&amp;"D2")</f>
        <v>0.82</v>
      </c>
      <c r="G2">
        <v>331</v>
      </c>
      <c r="H2">
        <v>23.43</v>
      </c>
      <c r="I2">
        <v>1.61</v>
      </c>
      <c r="J2">
        <v>23.1</v>
      </c>
      <c r="K2">
        <v>2.0009999999999999</v>
      </c>
    </row>
    <row r="3" spans="1:11" x14ac:dyDescent="0.2">
      <c r="A3" t="s">
        <v>33</v>
      </c>
      <c r="B3">
        <v>4125</v>
      </c>
      <c r="C3">
        <f t="shared" ref="C3:C12" si="0">B3/1000</f>
        <v>4.125</v>
      </c>
      <c r="D3">
        <f>VLOOKUP(B3,'Age Model'!$A$5:$D$36,2,TRUE)-(B3-VLOOKUP(B3,'Age Model'!$A$5:$D$36,1,TRUE))/VLOOKUP(B3,'Age Model'!$A$5:$D$36,4,TRUE)</f>
        <v>27.207792265741197</v>
      </c>
      <c r="E3">
        <f t="shared" ref="E3:E12" ca="1" si="1">INDIRECT("'"&amp;$A3&amp;"'"&amp;"!"&amp;"C2")</f>
        <v>29</v>
      </c>
      <c r="F3">
        <f t="shared" ref="F3:F12" ca="1" si="2">INDIRECT("'"&amp;$A3&amp;"'"&amp;"!"&amp;"D2")</f>
        <v>0.59</v>
      </c>
      <c r="G3">
        <v>327</v>
      </c>
      <c r="H3">
        <v>29.16</v>
      </c>
      <c r="I3">
        <v>1.1599999999999999</v>
      </c>
      <c r="J3">
        <v>28.82</v>
      </c>
      <c r="K3">
        <v>2.9089999999999998</v>
      </c>
    </row>
    <row r="4" spans="1:11" x14ac:dyDescent="0.2">
      <c r="A4" t="s">
        <v>32</v>
      </c>
      <c r="B4">
        <v>2775</v>
      </c>
      <c r="C4">
        <f t="shared" si="0"/>
        <v>2.7749999999999999</v>
      </c>
      <c r="D4">
        <f>VLOOKUP(B4,'Age Model'!$A$5:$D$36,2,TRUE)-(B4-VLOOKUP(B4,'Age Model'!$A$5:$D$36,1,TRUE))/VLOOKUP(B4,'Age Model'!$A$5:$D$36,4,TRUE)</f>
        <v>29.175566187407039</v>
      </c>
      <c r="E4">
        <f t="shared" ca="1" si="1"/>
        <v>27.2</v>
      </c>
      <c r="F4">
        <f t="shared" ca="1" si="2"/>
        <v>1.6</v>
      </c>
      <c r="G4">
        <v>392</v>
      </c>
      <c r="H4">
        <v>28.03</v>
      </c>
      <c r="I4">
        <v>2.76</v>
      </c>
      <c r="J4">
        <v>27</v>
      </c>
      <c r="K4">
        <v>1.5509999999999999</v>
      </c>
    </row>
    <row r="5" spans="1:11" x14ac:dyDescent="0.2">
      <c r="A5" t="s">
        <v>14</v>
      </c>
      <c r="B5">
        <v>2439</v>
      </c>
      <c r="C5">
        <f t="shared" si="0"/>
        <v>2.4390000000000001</v>
      </c>
      <c r="D5">
        <f>VLOOKUP(B5,'Age Model'!$A$5:$D$36,2,TRUE)-(B5-VLOOKUP(B5,'Age Model'!$A$5:$D$36,1,TRUE))/VLOOKUP(B5,'Age Model'!$A$5:$D$36,4,TRUE)</f>
        <v>29.59241841385597</v>
      </c>
      <c r="E5">
        <f t="shared" ca="1" si="1"/>
        <v>86.348499176955443</v>
      </c>
      <c r="F5">
        <f t="shared" ca="1" si="2"/>
        <v>1.8012280283226403</v>
      </c>
      <c r="G5">
        <v>69</v>
      </c>
      <c r="H5">
        <v>86.3</v>
      </c>
      <c r="I5">
        <v>1.77</v>
      </c>
      <c r="J5">
        <v>86.3</v>
      </c>
      <c r="K5">
        <v>1.4990000000000001</v>
      </c>
    </row>
    <row r="6" spans="1:11" x14ac:dyDescent="0.2">
      <c r="A6" t="s">
        <v>12</v>
      </c>
      <c r="B6">
        <v>2092</v>
      </c>
      <c r="C6">
        <f t="shared" si="0"/>
        <v>2.0920000000000001</v>
      </c>
      <c r="D6">
        <f>VLOOKUP(B6,'Age Model'!$A$5:$D$36,2,TRUE)-(B6-VLOOKUP(B6,'Age Model'!$A$5:$D$36,1,TRUE))/VLOOKUP(B6,'Age Model'!$A$5:$D$36,4,TRUE)</f>
        <v>30.239761531766757</v>
      </c>
      <c r="E6">
        <f t="shared" ca="1" si="1"/>
        <v>74.228343647977468</v>
      </c>
      <c r="F6">
        <f t="shared" ca="1" si="2"/>
        <v>0.97419498559146689</v>
      </c>
      <c r="G6">
        <v>73</v>
      </c>
      <c r="H6">
        <v>74.2</v>
      </c>
      <c r="I6">
        <v>0.98</v>
      </c>
      <c r="J6">
        <v>74.23</v>
      </c>
      <c r="K6">
        <v>0.70409999999999995</v>
      </c>
    </row>
    <row r="7" spans="1:11" x14ac:dyDescent="0.2">
      <c r="A7" t="s">
        <v>34</v>
      </c>
      <c r="B7">
        <v>727</v>
      </c>
      <c r="C7">
        <f t="shared" si="0"/>
        <v>0.72699999999999998</v>
      </c>
      <c r="D7">
        <f>VLOOKUP(B7,'Age Model'!$A$5:$D$36,2,TRUE)-(B7-VLOOKUP(B7,'Age Model'!$A$5:$D$36,1,TRUE))/VLOOKUP(B7,'Age Model'!$A$5:$D$36,4,TRUE)</f>
        <v>33.208966666666662</v>
      </c>
      <c r="E7">
        <f t="shared" ca="1" si="1"/>
        <v>35.1</v>
      </c>
      <c r="F7">
        <f t="shared" ca="1" si="2"/>
        <v>1.38</v>
      </c>
      <c r="G7">
        <v>337</v>
      </c>
      <c r="H7">
        <v>37.89</v>
      </c>
      <c r="I7">
        <v>1.73</v>
      </c>
      <c r="J7">
        <v>37.4</v>
      </c>
      <c r="K7">
        <v>2.1019999999999999</v>
      </c>
    </row>
    <row r="8" spans="1:11" x14ac:dyDescent="0.2">
      <c r="A8" t="s">
        <v>35</v>
      </c>
      <c r="B8">
        <v>530</v>
      </c>
      <c r="C8">
        <f t="shared" si="0"/>
        <v>0.53</v>
      </c>
      <c r="D8">
        <f>VLOOKUP(B8,'Age Model'!$A$5:$D$36,2,TRUE)-(B8-VLOOKUP(B8,'Age Model'!$A$5:$D$36,1,TRUE))/VLOOKUP(B8,'Age Model'!$A$5:$D$36,4,TRUE)</f>
        <v>33.723125000000024</v>
      </c>
      <c r="E8">
        <f t="shared" ca="1" si="1"/>
        <v>39.5</v>
      </c>
      <c r="F8">
        <f t="shared" ca="1" si="2"/>
        <v>1.7</v>
      </c>
      <c r="G8">
        <v>333</v>
      </c>
      <c r="H8">
        <v>40.58</v>
      </c>
      <c r="I8">
        <v>3.49</v>
      </c>
      <c r="J8">
        <v>39.799999999999997</v>
      </c>
      <c r="K8">
        <v>2.1669999999999998</v>
      </c>
    </row>
    <row r="9" spans="1:11" x14ac:dyDescent="0.2">
      <c r="A9" t="s">
        <v>36</v>
      </c>
      <c r="B9">
        <v>175</v>
      </c>
      <c r="C9">
        <f t="shared" si="0"/>
        <v>0.17499999999999999</v>
      </c>
      <c r="D9">
        <f>VLOOKUP(B9,'Age Model'!$A$5:$D$36,2,TRUE)-(B9-VLOOKUP(B9,'Age Model'!$A$5:$D$36,1,TRUE))/VLOOKUP(B9,'Age Model'!$A$5:$D$36,4,TRUE)</f>
        <v>35.876487804878053</v>
      </c>
      <c r="E9">
        <f t="shared" ca="1" si="1"/>
        <v>39.1</v>
      </c>
      <c r="F9">
        <f t="shared" ca="1" si="2"/>
        <v>1.7</v>
      </c>
      <c r="G9">
        <v>345</v>
      </c>
      <c r="H9">
        <v>43.55</v>
      </c>
      <c r="I9">
        <v>2.2400000000000002</v>
      </c>
      <c r="J9">
        <v>39.700000000000003</v>
      </c>
      <c r="K9">
        <v>1.167</v>
      </c>
    </row>
    <row r="10" spans="1:11" x14ac:dyDescent="0.2">
      <c r="A10" t="s">
        <v>10</v>
      </c>
      <c r="B10">
        <v>163</v>
      </c>
      <c r="C10">
        <f t="shared" si="0"/>
        <v>0.16300000000000001</v>
      </c>
      <c r="D10">
        <f>VLOOKUP(B10,'Age Model'!$A$5:$D$36,2,TRUE)-(B10-VLOOKUP(B10,'Age Model'!$A$5:$D$36,1,TRUE))/VLOOKUP(B10,'Age Model'!$A$5:$D$36,4,TRUE)</f>
        <v>35.814348066298344</v>
      </c>
      <c r="E10">
        <f t="shared" ca="1" si="1"/>
        <v>78.015621302129873</v>
      </c>
      <c r="F10">
        <f t="shared" ca="1" si="2"/>
        <v>3.1018180784321032</v>
      </c>
      <c r="G10">
        <v>74</v>
      </c>
      <c r="H10">
        <v>78</v>
      </c>
      <c r="I10">
        <v>3.14</v>
      </c>
      <c r="J10">
        <v>78</v>
      </c>
      <c r="K10">
        <v>1.67</v>
      </c>
    </row>
    <row r="11" spans="1:11" x14ac:dyDescent="0.2">
      <c r="A11" t="s">
        <v>37</v>
      </c>
      <c r="B11">
        <v>-50</v>
      </c>
      <c r="C11">
        <f t="shared" si="0"/>
        <v>-0.05</v>
      </c>
      <c r="D11" t="s">
        <v>41</v>
      </c>
      <c r="E11">
        <f t="shared" ca="1" si="1"/>
        <v>38</v>
      </c>
      <c r="F11">
        <f t="shared" ca="1" si="2"/>
        <v>1.8</v>
      </c>
      <c r="G11">
        <v>341</v>
      </c>
      <c r="H11">
        <v>39.840000000000003</v>
      </c>
      <c r="I11">
        <v>3.75</v>
      </c>
      <c r="J11">
        <v>39.9</v>
      </c>
      <c r="K11">
        <v>3.855</v>
      </c>
    </row>
    <row r="12" spans="1:11" x14ac:dyDescent="0.2">
      <c r="A12" t="s">
        <v>40</v>
      </c>
      <c r="B12">
        <v>-700</v>
      </c>
      <c r="C12">
        <f t="shared" si="0"/>
        <v>-0.7</v>
      </c>
      <c r="D12" t="s">
        <v>41</v>
      </c>
      <c r="E12">
        <f t="shared" ca="1" si="1"/>
        <v>35.4</v>
      </c>
      <c r="F12">
        <f t="shared" ca="1" si="2"/>
        <v>0.5</v>
      </c>
      <c r="G12">
        <v>312</v>
      </c>
      <c r="H12">
        <v>36.270000000000003</v>
      </c>
      <c r="I12">
        <v>0.99</v>
      </c>
      <c r="J12">
        <v>35.54</v>
      </c>
      <c r="K12">
        <v>4.6740000000000004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677C-7042-43D9-B46B-02C5822A6A8C}">
  <dimension ref="A1:P36"/>
  <sheetViews>
    <sheetView zoomScale="112" zoomScaleNormal="117" workbookViewId="0">
      <selection activeCell="A17" sqref="A17:B36"/>
    </sheetView>
  </sheetViews>
  <sheetFormatPr baseColWidth="10" defaultColWidth="9.1640625" defaultRowHeight="13" x14ac:dyDescent="0.15"/>
  <cols>
    <col min="1" max="1" width="9.1640625" style="1"/>
    <col min="2" max="2" width="22" style="1" bestFit="1" customWidth="1"/>
    <col min="3" max="16384" width="9.1640625" style="1"/>
  </cols>
  <sheetData>
    <row r="1" spans="1:16" ht="15" x14ac:dyDescent="0.15">
      <c r="A1" s="2" t="s">
        <v>56</v>
      </c>
      <c r="D1" s="2" t="s">
        <v>46</v>
      </c>
      <c r="E1" s="2"/>
      <c r="H1" s="1" t="s">
        <v>47</v>
      </c>
      <c r="N1" s="1" t="s">
        <v>54</v>
      </c>
    </row>
    <row r="2" spans="1:16" x14ac:dyDescent="0.15">
      <c r="A2" s="2" t="s">
        <v>45</v>
      </c>
      <c r="B2" s="2" t="s">
        <v>44</v>
      </c>
      <c r="D2" s="2" t="s">
        <v>55</v>
      </c>
      <c r="E2" s="2"/>
      <c r="F2" s="2" t="s">
        <v>43</v>
      </c>
      <c r="H2" s="1" t="s">
        <v>49</v>
      </c>
      <c r="I2" s="1" t="s">
        <v>50</v>
      </c>
      <c r="J2" s="1" t="s">
        <v>51</v>
      </c>
      <c r="K2" s="1" t="s">
        <v>52</v>
      </c>
      <c r="L2" s="1" t="s">
        <v>48</v>
      </c>
      <c r="N2" s="1" t="s">
        <v>53</v>
      </c>
      <c r="O2" s="1" t="s">
        <v>3</v>
      </c>
      <c r="P2" s="1" t="s">
        <v>48</v>
      </c>
    </row>
    <row r="3" spans="1:16" x14ac:dyDescent="0.15">
      <c r="A3" s="1">
        <f>'Age Model'!$B5</f>
        <v>36.700000000000003</v>
      </c>
      <c r="B3" s="1">
        <f>'Age Model'!$A5/1000</f>
        <v>3.95E-2</v>
      </c>
      <c r="D3" s="1">
        <f ca="1">'MDA Summary'!E2</f>
        <v>23</v>
      </c>
      <c r="E3" s="1">
        <f ca="1">'MDA Summary'!F2</f>
        <v>0.82</v>
      </c>
      <c r="F3" s="1">
        <f>'MDA Summary'!C2</f>
        <v>6.69</v>
      </c>
      <c r="H3" s="1">
        <v>41.2</v>
      </c>
      <c r="I3" s="1">
        <v>27.82</v>
      </c>
      <c r="J3" s="1">
        <f>AVERAGE(H3:I3)</f>
        <v>34.510000000000005</v>
      </c>
      <c r="K3" s="1">
        <f>J3-I3</f>
        <v>6.6900000000000048</v>
      </c>
      <c r="L3" s="1">
        <v>7.9000000000000001E-2</v>
      </c>
      <c r="N3" s="1">
        <v>22</v>
      </c>
      <c r="O3" s="1">
        <v>1.8</v>
      </c>
      <c r="P3" s="1">
        <v>6.4450000000000003</v>
      </c>
    </row>
    <row r="4" spans="1:16" x14ac:dyDescent="0.15">
      <c r="A4" s="1">
        <f>'Age Model'!$B6</f>
        <v>36.051000000000002</v>
      </c>
      <c r="B4" s="1">
        <f>'Age Model'!$A6/1000</f>
        <v>0.13</v>
      </c>
      <c r="D4" s="1">
        <f ca="1">'MDA Summary'!E3</f>
        <v>29</v>
      </c>
      <c r="E4" s="1">
        <f ca="1">'MDA Summary'!F3</f>
        <v>0.59</v>
      </c>
      <c r="F4" s="1">
        <f>'MDA Summary'!C3</f>
        <v>4.125</v>
      </c>
      <c r="H4" s="1">
        <v>41.2</v>
      </c>
      <c r="I4" s="1">
        <v>33.9</v>
      </c>
      <c r="J4" s="1">
        <f t="shared" ref="J4:J7" si="0">AVERAGE(H4:I4)</f>
        <v>37.549999999999997</v>
      </c>
      <c r="K4" s="1">
        <f t="shared" ref="K4:K7" si="1">J4-I4</f>
        <v>3.6499999999999986</v>
      </c>
      <c r="L4" s="1">
        <v>2.0739999999999998</v>
      </c>
      <c r="N4" s="1">
        <v>20</v>
      </c>
      <c r="O4" s="1">
        <v>0.7</v>
      </c>
      <c r="P4" s="1">
        <v>6.9269999999999996</v>
      </c>
    </row>
    <row r="5" spans="1:16" x14ac:dyDescent="0.15">
      <c r="A5" s="1">
        <f>'Age Model'!$B7</f>
        <v>35.892000000000003</v>
      </c>
      <c r="B5" s="1">
        <f>'Age Model'!$A7/1000</f>
        <v>0.17100000000000001</v>
      </c>
      <c r="D5" s="1">
        <f ca="1">'MDA Summary'!E4</f>
        <v>27.2</v>
      </c>
      <c r="E5" s="1">
        <f ca="1">'MDA Summary'!F4</f>
        <v>1.6</v>
      </c>
      <c r="F5" s="1">
        <f>'MDA Summary'!C4</f>
        <v>2.7749999999999999</v>
      </c>
      <c r="H5" s="1">
        <v>41.2</v>
      </c>
      <c r="I5" s="1">
        <v>23.03</v>
      </c>
      <c r="J5" s="1">
        <f t="shared" si="0"/>
        <v>32.115000000000002</v>
      </c>
      <c r="K5" s="1">
        <f t="shared" si="1"/>
        <v>9.0850000000000009</v>
      </c>
      <c r="L5" s="1">
        <v>2.1280000000000001</v>
      </c>
      <c r="N5" s="1">
        <v>19.93</v>
      </c>
      <c r="O5" s="1">
        <v>0.14000000000000001</v>
      </c>
      <c r="P5" s="1">
        <v>6.9489999999999998</v>
      </c>
    </row>
    <row r="6" spans="1:16" x14ac:dyDescent="0.15">
      <c r="A6" s="1">
        <f>'Age Model'!$B8</f>
        <v>35.706000000000003</v>
      </c>
      <c r="B6" s="1">
        <f>'Age Model'!$A8/1000</f>
        <v>0.19</v>
      </c>
      <c r="D6" s="1">
        <f ca="1">'MDA Summary'!E5</f>
        <v>86.348499176955443</v>
      </c>
      <c r="E6" s="1">
        <f ca="1">'MDA Summary'!F5</f>
        <v>1.8012280283226403</v>
      </c>
      <c r="F6" s="1">
        <f>'MDA Summary'!C5</f>
        <v>2.4390000000000001</v>
      </c>
      <c r="H6" s="1">
        <v>41.2</v>
      </c>
      <c r="I6" s="1">
        <v>33.9</v>
      </c>
      <c r="J6" s="1">
        <f t="shared" si="0"/>
        <v>37.549999999999997</v>
      </c>
      <c r="K6" s="1">
        <f t="shared" si="1"/>
        <v>3.6499999999999986</v>
      </c>
      <c r="L6" s="1">
        <v>2.298</v>
      </c>
      <c r="N6" s="1">
        <v>19.100000000000001</v>
      </c>
      <c r="O6" s="1">
        <v>0.7</v>
      </c>
      <c r="P6" s="1">
        <v>7.1269999999999998</v>
      </c>
    </row>
    <row r="7" spans="1:16" x14ac:dyDescent="0.15">
      <c r="A7" s="1">
        <f>'Age Model'!$B9</f>
        <v>35.293999999999997</v>
      </c>
      <c r="B7" s="1">
        <f>'Age Model'!$A9/1000</f>
        <v>0.21049999999999999</v>
      </c>
      <c r="D7" s="1">
        <f ca="1">'MDA Summary'!E6</f>
        <v>74.228343647977468</v>
      </c>
      <c r="E7" s="1">
        <f ca="1">'MDA Summary'!F6</f>
        <v>0.97419498559146689</v>
      </c>
      <c r="F7" s="1">
        <f>'MDA Summary'!C6</f>
        <v>2.0920000000000001</v>
      </c>
      <c r="H7" s="1">
        <v>33.9</v>
      </c>
      <c r="I7" s="1">
        <v>23.03</v>
      </c>
      <c r="J7" s="1">
        <f t="shared" si="0"/>
        <v>28.465</v>
      </c>
      <c r="K7" s="1">
        <f t="shared" si="1"/>
        <v>5.4349999999999987</v>
      </c>
      <c r="L7" s="1">
        <v>4.5129999999999999</v>
      </c>
      <c r="N7" s="1">
        <v>19.010000000000002</v>
      </c>
      <c r="O7" s="1">
        <v>0.64</v>
      </c>
      <c r="P7" s="1">
        <v>7.3360000000000003</v>
      </c>
    </row>
    <row r="8" spans="1:16" x14ac:dyDescent="0.15">
      <c r="A8" s="1">
        <f>'Age Model'!$B10</f>
        <v>34.999000000000002</v>
      </c>
      <c r="B8" s="1">
        <f>'Age Model'!$A10/1000</f>
        <v>0.27050000000000002</v>
      </c>
      <c r="D8" s="1">
        <f ca="1">'MDA Summary'!E7</f>
        <v>35.1</v>
      </c>
      <c r="E8" s="1">
        <f ca="1">'MDA Summary'!F7</f>
        <v>1.38</v>
      </c>
      <c r="F8" s="1">
        <f>'MDA Summary'!C7</f>
        <v>0.72699999999999998</v>
      </c>
    </row>
    <row r="9" spans="1:16" x14ac:dyDescent="0.15">
      <c r="A9" s="1">
        <f>'Age Model'!$B11</f>
        <v>33.704999999999998</v>
      </c>
      <c r="B9" s="1">
        <f>'Age Model'!$A11/1000</f>
        <v>0.60050000000000003</v>
      </c>
      <c r="D9" s="1">
        <f ca="1">'MDA Summary'!E8</f>
        <v>39.5</v>
      </c>
      <c r="E9" s="1">
        <f ca="1">'MDA Summary'!F8</f>
        <v>1.7</v>
      </c>
      <c r="F9" s="1">
        <f>'MDA Summary'!C8</f>
        <v>0.53</v>
      </c>
    </row>
    <row r="10" spans="1:16" x14ac:dyDescent="0.15">
      <c r="A10" s="1">
        <f>'Age Model'!$B12</f>
        <v>33.156999999999996</v>
      </c>
      <c r="B10" s="1">
        <f>'Age Model'!$A12/1000</f>
        <v>0.77600000000000002</v>
      </c>
      <c r="D10" s="1">
        <f ca="1">'MDA Summary'!E9</f>
        <v>39.1</v>
      </c>
      <c r="E10" s="1">
        <f ca="1">'MDA Summary'!F9</f>
        <v>1.7</v>
      </c>
      <c r="F10" s="1">
        <f>'MDA Summary'!C9</f>
        <v>0.17499999999999999</v>
      </c>
    </row>
    <row r="11" spans="1:16" x14ac:dyDescent="0.15">
      <c r="A11" s="1">
        <f>'Age Model'!$B13</f>
        <v>31.033999999999999</v>
      </c>
      <c r="B11" s="1">
        <f>'Age Model'!$A13/1000</f>
        <v>1.68</v>
      </c>
      <c r="D11" s="1">
        <f ca="1">'MDA Summary'!E10</f>
        <v>78.015621302129873</v>
      </c>
      <c r="E11" s="1">
        <f ca="1">'MDA Summary'!F10</f>
        <v>3.1018180784321032</v>
      </c>
      <c r="F11" s="1">
        <f>'MDA Summary'!C10</f>
        <v>0.16300000000000001</v>
      </c>
    </row>
    <row r="12" spans="1:16" x14ac:dyDescent="0.15">
      <c r="A12" s="1">
        <f>'Age Model'!$B14</f>
        <v>30.591000000000001</v>
      </c>
      <c r="B12" s="1">
        <f>'Age Model'!$A14/1000</f>
        <v>1.9097999999999999</v>
      </c>
      <c r="D12" s="1">
        <f ca="1">'MDA Summary'!E11</f>
        <v>38</v>
      </c>
      <c r="E12" s="1">
        <f ca="1">'MDA Summary'!F11</f>
        <v>1.8</v>
      </c>
      <c r="F12" s="1">
        <v>-0.05</v>
      </c>
    </row>
    <row r="13" spans="1:16" x14ac:dyDescent="0.15">
      <c r="A13" s="1">
        <f>'Age Model'!$B15</f>
        <v>29.97</v>
      </c>
      <c r="B13" s="1">
        <f>'Age Model'!$A15/1000</f>
        <v>2.2389000000000001</v>
      </c>
      <c r="D13" s="1">
        <f ca="1">'MDA Summary'!E12</f>
        <v>35.4</v>
      </c>
      <c r="E13" s="1">
        <f ca="1">'MDA Summary'!F12</f>
        <v>0.5</v>
      </c>
      <c r="F13" s="1">
        <v>-0.7</v>
      </c>
    </row>
    <row r="14" spans="1:16" x14ac:dyDescent="0.15">
      <c r="A14" s="1">
        <f>'Age Model'!$B16</f>
        <v>29.527000000000001</v>
      </c>
      <c r="B14" s="1">
        <f>'Age Model'!$A16/1000</f>
        <v>2.5124499999999999</v>
      </c>
    </row>
    <row r="15" spans="1:16" x14ac:dyDescent="0.15">
      <c r="A15" s="1">
        <f>'Age Model'!$B17</f>
        <v>29.477</v>
      </c>
      <c r="B15" s="1">
        <f>'Age Model'!$A17/1000</f>
        <v>2.5682</v>
      </c>
    </row>
    <row r="16" spans="1:16" x14ac:dyDescent="0.15">
      <c r="A16" s="1">
        <f>'Age Model'!$B18</f>
        <v>29.183</v>
      </c>
      <c r="B16" s="1">
        <f>'Age Model'!$A18/1000</f>
        <v>2.7699000000000003</v>
      </c>
    </row>
    <row r="17" spans="1:2" x14ac:dyDescent="0.15">
      <c r="A17" s="1">
        <f>'Age Model'!$B19</f>
        <v>25.986999999999998</v>
      </c>
      <c r="B17" s="1">
        <f>'Age Model'!$A19/1000</f>
        <v>4.51715</v>
      </c>
    </row>
    <row r="18" spans="1:2" x14ac:dyDescent="0.15">
      <c r="A18" s="1">
        <f>'Age Model'!$B20</f>
        <v>25.099</v>
      </c>
      <c r="B18" s="1">
        <f>'Age Model'!$A20/1000</f>
        <v>4.6614500000000003</v>
      </c>
    </row>
    <row r="19" spans="1:2" x14ac:dyDescent="0.15">
      <c r="A19" s="1">
        <f>'Age Model'!$B21</f>
        <v>24.984000000000002</v>
      </c>
      <c r="B19" s="1">
        <f>'Age Model'!$A21/1000</f>
        <v>4.7044500000000005</v>
      </c>
    </row>
    <row r="20" spans="1:2" x14ac:dyDescent="0.15">
      <c r="A20" s="1">
        <f>'Age Model'!$B22</f>
        <v>24.760999999999999</v>
      </c>
      <c r="B20" s="1">
        <f>'Age Model'!$A22/1000</f>
        <v>4.8858000000000006</v>
      </c>
    </row>
    <row r="21" spans="1:2" x14ac:dyDescent="0.15">
      <c r="A21" s="1">
        <f>'Age Model'!$B23</f>
        <v>24.474</v>
      </c>
      <c r="B21" s="1">
        <f>'Age Model'!$A23/1000</f>
        <v>5.019400000000001</v>
      </c>
    </row>
    <row r="22" spans="1:2" x14ac:dyDescent="0.15">
      <c r="A22" s="1">
        <f>'Age Model'!$B24</f>
        <v>23.962</v>
      </c>
      <c r="B22" s="1">
        <f>'Age Model'!$A24/1000</f>
        <v>5.1980500000000003</v>
      </c>
    </row>
    <row r="23" spans="1:2" x14ac:dyDescent="0.15">
      <c r="A23" s="1">
        <f>'Age Model'!$B25</f>
        <v>23.295000000000002</v>
      </c>
      <c r="B23" s="1">
        <f>'Age Model'!$A25/1000</f>
        <v>5.5074500000000004</v>
      </c>
    </row>
    <row r="24" spans="1:2" x14ac:dyDescent="0.15">
      <c r="A24" s="1">
        <f>'Age Model'!$B26</f>
        <v>23.233000000000001</v>
      </c>
      <c r="B24" s="1">
        <f>'Age Model'!$A26/1000</f>
        <v>5.5466999999999995</v>
      </c>
    </row>
    <row r="25" spans="1:2" x14ac:dyDescent="0.15">
      <c r="A25" s="1">
        <f>'Age Model'!$B27</f>
        <v>23.03</v>
      </c>
      <c r="B25" s="1">
        <f>'Age Model'!$A27/1000</f>
        <v>5.6256500000000003</v>
      </c>
    </row>
    <row r="26" spans="1:2" x14ac:dyDescent="0.15">
      <c r="A26" s="1">
        <f>'Age Model'!$B28</f>
        <v>22.902000000000001</v>
      </c>
      <c r="B26" s="1">
        <f>'Age Model'!$A28/1000</f>
        <v>5.6743000000000006</v>
      </c>
    </row>
    <row r="27" spans="1:2" x14ac:dyDescent="0.15">
      <c r="A27" s="1">
        <f>'Age Model'!$B29</f>
        <v>22.754000000000001</v>
      </c>
      <c r="B27" s="1">
        <f>'Age Model'!$A29/1000</f>
        <v>5.7031000000000001</v>
      </c>
    </row>
    <row r="28" spans="1:2" x14ac:dyDescent="0.15">
      <c r="A28" s="1">
        <f>'Age Model'!$B30</f>
        <v>22.564</v>
      </c>
      <c r="B28" s="1">
        <f>'Age Model'!$A30/1000</f>
        <v>5.7631000000000006</v>
      </c>
    </row>
    <row r="29" spans="1:2" x14ac:dyDescent="0.15">
      <c r="A29" s="1">
        <f>'Age Model'!$B31</f>
        <v>22.268000000000001</v>
      </c>
      <c r="B29" s="1">
        <f>'Age Model'!$A31/1000</f>
        <v>5.8428000000000004</v>
      </c>
    </row>
    <row r="30" spans="1:2" x14ac:dyDescent="0.15">
      <c r="A30" s="1">
        <f>'Age Model'!$B32</f>
        <v>21.766999999999999</v>
      </c>
      <c r="B30" s="1">
        <f>'Age Model'!$A32/1000</f>
        <v>6.0269500000000003</v>
      </c>
    </row>
    <row r="31" spans="1:2" x14ac:dyDescent="0.15">
      <c r="A31" s="1">
        <f>'Age Model'!$B33</f>
        <v>20.709</v>
      </c>
      <c r="B31" s="1">
        <f>'Age Model'!$A33/1000</f>
        <v>6.4695499999999999</v>
      </c>
    </row>
    <row r="32" spans="1:2" x14ac:dyDescent="0.15">
      <c r="A32" s="1">
        <f>'Age Model'!$B34</f>
        <v>20.439</v>
      </c>
      <c r="B32" s="1">
        <f>'Age Model'!$A34/1000</f>
        <v>6.6854000000000005</v>
      </c>
    </row>
    <row r="33" spans="1:2" x14ac:dyDescent="0.15">
      <c r="A33" s="1">
        <f>'Age Model'!$B35</f>
        <v>20.213000000000001</v>
      </c>
      <c r="B33" s="1">
        <f>'Age Model'!$A35/1000</f>
        <v>6.8167999999999997</v>
      </c>
    </row>
    <row r="34" spans="1:2" x14ac:dyDescent="0.15">
      <c r="A34" s="1">
        <f>'Age Model'!$B36</f>
        <v>20.04</v>
      </c>
      <c r="B34" s="1">
        <f>'Age Model'!$A36/1000</f>
        <v>6.8921999999999999</v>
      </c>
    </row>
    <row r="35" spans="1:2" x14ac:dyDescent="0.15">
      <c r="A35" s="1">
        <f>'Age Model'!$B37</f>
        <v>19.722000000000001</v>
      </c>
      <c r="B35" s="1">
        <f>'Age Model'!$A37/1000</f>
        <v>7.042650000000001</v>
      </c>
    </row>
    <row r="36" spans="1:2" x14ac:dyDescent="0.15">
      <c r="A36" s="1">
        <f>'Age Model'!$B38</f>
        <v>18.748000000000001</v>
      </c>
      <c r="B36" s="1">
        <f>'Age Model'!$A38/1000</f>
        <v>7.3503999999999996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5F6C-4E84-4C77-A8F5-FFE4BA0B7933}">
  <dimension ref="A1:D74"/>
  <sheetViews>
    <sheetView workbookViewId="0">
      <selection activeCell="A2" sqref="A2:B24"/>
    </sheetView>
  </sheetViews>
  <sheetFormatPr baseColWidth="10" defaultColWidth="8.83203125" defaultRowHeight="1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30.544093</v>
      </c>
      <c r="B2">
        <v>4.2951682739999999</v>
      </c>
      <c r="C2">
        <v>35.4</v>
      </c>
      <c r="D2">
        <v>0.5</v>
      </c>
    </row>
    <row r="3" spans="1:4" x14ac:dyDescent="0.2">
      <c r="A3">
        <v>31.003024610000001</v>
      </c>
      <c r="B3">
        <v>4.5388104589999996</v>
      </c>
    </row>
    <row r="4" spans="1:4" x14ac:dyDescent="0.2">
      <c r="A4">
        <v>31.086282659999998</v>
      </c>
      <c r="B4">
        <v>4.4923625400000002</v>
      </c>
    </row>
    <row r="5" spans="1:4" x14ac:dyDescent="0.2">
      <c r="A5">
        <v>31.21006247</v>
      </c>
      <c r="B5">
        <v>5.5407726100000003</v>
      </c>
    </row>
    <row r="6" spans="1:4" x14ac:dyDescent="0.2">
      <c r="A6">
        <v>31.23668309</v>
      </c>
      <c r="B6">
        <v>5.1124893309999999</v>
      </c>
    </row>
    <row r="7" spans="1:4" x14ac:dyDescent="0.2">
      <c r="A7">
        <v>31.636644140000001</v>
      </c>
      <c r="B7">
        <v>4.9265045489999997</v>
      </c>
    </row>
    <row r="8" spans="1:4" x14ac:dyDescent="0.2">
      <c r="A8">
        <v>31.797014069999999</v>
      </c>
      <c r="B8">
        <v>3.0159385539999999</v>
      </c>
    </row>
    <row r="9" spans="1:4" x14ac:dyDescent="0.2">
      <c r="A9">
        <v>32.232328320000001</v>
      </c>
      <c r="B9">
        <v>3.3343894490000001</v>
      </c>
    </row>
    <row r="10" spans="1:4" x14ac:dyDescent="0.2">
      <c r="A10">
        <v>32.79802875</v>
      </c>
      <c r="B10">
        <v>4.1159315760000004</v>
      </c>
    </row>
    <row r="11" spans="1:4" x14ac:dyDescent="0.2">
      <c r="A11">
        <v>32.853813170000002</v>
      </c>
      <c r="B11">
        <v>6.493266889</v>
      </c>
    </row>
    <row r="12" spans="1:4" x14ac:dyDescent="0.2">
      <c r="A12">
        <v>33.271112809999998</v>
      </c>
      <c r="B12">
        <v>4.133184397</v>
      </c>
    </row>
    <row r="13" spans="1:4" x14ac:dyDescent="0.2">
      <c r="A13">
        <v>33.327734909999997</v>
      </c>
      <c r="B13">
        <v>5.3609521039999999</v>
      </c>
    </row>
    <row r="14" spans="1:4" x14ac:dyDescent="0.2">
      <c r="A14">
        <v>33.369488269999998</v>
      </c>
      <c r="B14">
        <v>4.6068557449999998</v>
      </c>
    </row>
    <row r="15" spans="1:4" x14ac:dyDescent="0.2">
      <c r="A15">
        <v>33.394193880000003</v>
      </c>
      <c r="B15">
        <v>3.4832997419999998</v>
      </c>
    </row>
    <row r="16" spans="1:4" x14ac:dyDescent="0.2">
      <c r="A16">
        <v>33.403316859999997</v>
      </c>
      <c r="B16">
        <v>5.6760730869999998</v>
      </c>
    </row>
    <row r="17" spans="1:2" x14ac:dyDescent="0.2">
      <c r="A17">
        <v>33.44407794</v>
      </c>
      <c r="B17">
        <v>4.5574149210000003</v>
      </c>
    </row>
    <row r="18" spans="1:2" x14ac:dyDescent="0.2">
      <c r="A18">
        <v>33.463061619999998</v>
      </c>
      <c r="B18">
        <v>5.0729963949999997</v>
      </c>
    </row>
    <row r="19" spans="1:2" x14ac:dyDescent="0.2">
      <c r="A19">
        <v>33.566946420000001</v>
      </c>
      <c r="B19">
        <v>4.0803508849999996</v>
      </c>
    </row>
    <row r="20" spans="1:2" x14ac:dyDescent="0.2">
      <c r="A20">
        <v>33.724188570000003</v>
      </c>
      <c r="B20">
        <v>4.3899583089999998</v>
      </c>
    </row>
    <row r="21" spans="1:2" x14ac:dyDescent="0.2">
      <c r="A21">
        <v>33.940165620000002</v>
      </c>
      <c r="B21">
        <v>4.2197811500000002</v>
      </c>
    </row>
    <row r="22" spans="1:2" x14ac:dyDescent="0.2">
      <c r="A22">
        <v>34.245987569999997</v>
      </c>
      <c r="B22">
        <v>3.4618831980000002</v>
      </c>
    </row>
    <row r="23" spans="1:2" x14ac:dyDescent="0.2">
      <c r="A23">
        <v>34.368815179999999</v>
      </c>
      <c r="B23">
        <v>5.732863611</v>
      </c>
    </row>
    <row r="24" spans="1:2" x14ac:dyDescent="0.2">
      <c r="A24">
        <v>34.421214480000003</v>
      </c>
      <c r="B24">
        <v>4.4902898489999998</v>
      </c>
    </row>
    <row r="25" spans="1:2" x14ac:dyDescent="0.2">
      <c r="A25">
        <v>34.484991659999999</v>
      </c>
      <c r="B25">
        <v>5.3594233109999996</v>
      </c>
    </row>
    <row r="26" spans="1:2" x14ac:dyDescent="0.2">
      <c r="A26">
        <v>34.576151320000001</v>
      </c>
      <c r="B26">
        <v>4.1486854390000003</v>
      </c>
    </row>
    <row r="27" spans="1:2" x14ac:dyDescent="0.2">
      <c r="A27">
        <v>34.649195089999999</v>
      </c>
      <c r="B27">
        <v>4.4377115590000002</v>
      </c>
    </row>
    <row r="28" spans="1:2" x14ac:dyDescent="0.2">
      <c r="A28">
        <v>34.82996189</v>
      </c>
      <c r="B28">
        <v>4.6861301050000002</v>
      </c>
    </row>
    <row r="29" spans="1:2" x14ac:dyDescent="0.2">
      <c r="A29">
        <v>34.933002510000001</v>
      </c>
      <c r="B29">
        <v>4.3524036300000004</v>
      </c>
    </row>
    <row r="30" spans="1:2" x14ac:dyDescent="0.2">
      <c r="A30">
        <v>35.096143720000001</v>
      </c>
      <c r="B30">
        <v>4.4452022490000003</v>
      </c>
    </row>
    <row r="31" spans="1:2" x14ac:dyDescent="0.2">
      <c r="A31">
        <v>35.129359289999996</v>
      </c>
      <c r="B31">
        <v>3.9355614829999999</v>
      </c>
    </row>
    <row r="32" spans="1:2" x14ac:dyDescent="0.2">
      <c r="A32">
        <v>35.150592269999997</v>
      </c>
      <c r="B32">
        <v>3.233755983</v>
      </c>
    </row>
    <row r="33" spans="1:2" x14ac:dyDescent="0.2">
      <c r="A33">
        <v>35.229728940000001</v>
      </c>
      <c r="B33">
        <v>3.3045838349999999</v>
      </c>
    </row>
    <row r="34" spans="1:2" x14ac:dyDescent="0.2">
      <c r="A34">
        <v>35.324466389999998</v>
      </c>
      <c r="B34">
        <v>6.2507204170000001</v>
      </c>
    </row>
    <row r="35" spans="1:2" x14ac:dyDescent="0.2">
      <c r="A35">
        <v>35.343591609999997</v>
      </c>
      <c r="B35">
        <v>5.7422062189999998</v>
      </c>
    </row>
    <row r="36" spans="1:2" x14ac:dyDescent="0.2">
      <c r="A36">
        <v>35.357205159999999</v>
      </c>
      <c r="B36">
        <v>3.5316851539999998</v>
      </c>
    </row>
    <row r="37" spans="1:2" x14ac:dyDescent="0.2">
      <c r="A37">
        <v>35.526262099999997</v>
      </c>
      <c r="B37">
        <v>3.3166523140000002</v>
      </c>
    </row>
    <row r="38" spans="1:2" x14ac:dyDescent="0.2">
      <c r="A38">
        <v>35.620550029999997</v>
      </c>
      <c r="B38">
        <v>6.0191099570000004</v>
      </c>
    </row>
    <row r="39" spans="1:2" x14ac:dyDescent="0.2">
      <c r="A39">
        <v>35.71601751</v>
      </c>
      <c r="B39">
        <v>2.6976444640000001</v>
      </c>
    </row>
    <row r="40" spans="1:2" x14ac:dyDescent="0.2">
      <c r="A40">
        <v>35.718985969999999</v>
      </c>
      <c r="B40">
        <v>5.2391396920000002</v>
      </c>
    </row>
    <row r="41" spans="1:2" x14ac:dyDescent="0.2">
      <c r="A41">
        <v>35.732053950000001</v>
      </c>
      <c r="B41">
        <v>4.8374188299999998</v>
      </c>
    </row>
    <row r="42" spans="1:2" x14ac:dyDescent="0.2">
      <c r="A42">
        <v>35.791428119999999</v>
      </c>
      <c r="B42">
        <v>4.263744301</v>
      </c>
    </row>
    <row r="43" spans="1:2" x14ac:dyDescent="0.2">
      <c r="A43">
        <v>35.886464189999998</v>
      </c>
      <c r="B43">
        <v>4.5955554669999996</v>
      </c>
    </row>
    <row r="44" spans="1:2" x14ac:dyDescent="0.2">
      <c r="A44">
        <v>36.047384430000001</v>
      </c>
      <c r="B44">
        <v>6.3388974200000003</v>
      </c>
    </row>
    <row r="45" spans="1:2" x14ac:dyDescent="0.2">
      <c r="A45">
        <v>36.080646129999998</v>
      </c>
      <c r="B45">
        <v>2.975817433</v>
      </c>
    </row>
    <row r="46" spans="1:2" x14ac:dyDescent="0.2">
      <c r="A46">
        <v>36.085676100000001</v>
      </c>
      <c r="B46">
        <v>7.0858270379999997</v>
      </c>
    </row>
    <row r="47" spans="1:2" x14ac:dyDescent="0.2">
      <c r="A47">
        <v>36.093046970000003</v>
      </c>
      <c r="B47">
        <v>5.8208659540000003</v>
      </c>
    </row>
    <row r="48" spans="1:2" x14ac:dyDescent="0.2">
      <c r="A48">
        <v>36.138708540000003</v>
      </c>
      <c r="B48">
        <v>3.6472895890000001</v>
      </c>
    </row>
    <row r="49" spans="1:2" x14ac:dyDescent="0.2">
      <c r="A49">
        <v>36.152075359999998</v>
      </c>
      <c r="B49">
        <v>5.5678088629999998</v>
      </c>
    </row>
    <row r="50" spans="1:2" x14ac:dyDescent="0.2">
      <c r="A50">
        <v>36.250197380000003</v>
      </c>
      <c r="B50">
        <v>4.3857364910000003</v>
      </c>
    </row>
    <row r="51" spans="1:2" x14ac:dyDescent="0.2">
      <c r="A51">
        <v>36.36026845</v>
      </c>
      <c r="B51">
        <v>3.0654135569999998</v>
      </c>
    </row>
    <row r="52" spans="1:2" x14ac:dyDescent="0.2">
      <c r="A52">
        <v>36.37921403</v>
      </c>
      <c r="B52">
        <v>3.472391075</v>
      </c>
    </row>
    <row r="53" spans="1:2" x14ac:dyDescent="0.2">
      <c r="A53">
        <v>36.427831310000002</v>
      </c>
      <c r="B53">
        <v>5.7617606200000004</v>
      </c>
    </row>
    <row r="54" spans="1:2" x14ac:dyDescent="0.2">
      <c r="A54">
        <v>36.529848270000002</v>
      </c>
      <c r="B54">
        <v>5.7614709900000003</v>
      </c>
    </row>
    <row r="55" spans="1:2" x14ac:dyDescent="0.2">
      <c r="A55">
        <v>36.574202730000003</v>
      </c>
      <c r="B55">
        <v>6.1428061600000001</v>
      </c>
    </row>
    <row r="56" spans="1:2" x14ac:dyDescent="0.2">
      <c r="A56">
        <v>36.755443499999998</v>
      </c>
      <c r="B56">
        <v>6.9778651900000002</v>
      </c>
    </row>
    <row r="57" spans="1:2" x14ac:dyDescent="0.2">
      <c r="A57">
        <v>36.871426300000003</v>
      </c>
      <c r="B57">
        <v>6.2817653660000001</v>
      </c>
    </row>
    <row r="58" spans="1:2" x14ac:dyDescent="0.2">
      <c r="A58">
        <v>36.917029370000002</v>
      </c>
      <c r="B58">
        <v>5.5015880859999999</v>
      </c>
    </row>
    <row r="59" spans="1:2" x14ac:dyDescent="0.2">
      <c r="A59">
        <v>36.971424030000001</v>
      </c>
      <c r="B59">
        <v>5.5329600570000004</v>
      </c>
    </row>
    <row r="60" spans="1:2" x14ac:dyDescent="0.2">
      <c r="A60">
        <v>36.975081369999998</v>
      </c>
      <c r="B60">
        <v>4.3015491859999999</v>
      </c>
    </row>
    <row r="61" spans="1:2" x14ac:dyDescent="0.2">
      <c r="A61">
        <v>37.05593966</v>
      </c>
      <c r="B61">
        <v>5.6631458239999999</v>
      </c>
    </row>
    <row r="62" spans="1:2" x14ac:dyDescent="0.2">
      <c r="A62">
        <v>37.056969899999999</v>
      </c>
      <c r="B62">
        <v>6.3431536560000001</v>
      </c>
    </row>
    <row r="63" spans="1:2" x14ac:dyDescent="0.2">
      <c r="A63">
        <v>37.22364949</v>
      </c>
      <c r="B63">
        <v>2.6369044229999998</v>
      </c>
    </row>
    <row r="64" spans="1:2" x14ac:dyDescent="0.2">
      <c r="A64">
        <v>37.249933910000003</v>
      </c>
      <c r="B64">
        <v>6.5556470899999999</v>
      </c>
    </row>
    <row r="65" spans="1:2" x14ac:dyDescent="0.2">
      <c r="A65">
        <v>37.302662290000001</v>
      </c>
      <c r="B65">
        <v>4.8034621079999997</v>
      </c>
    </row>
    <row r="66" spans="1:2" x14ac:dyDescent="0.2">
      <c r="A66">
        <v>37.640062110000002</v>
      </c>
      <c r="B66">
        <v>3.5652683089999999</v>
      </c>
    </row>
    <row r="67" spans="1:2" x14ac:dyDescent="0.2">
      <c r="A67">
        <v>37.95724431</v>
      </c>
      <c r="B67">
        <v>4.3619960019999997</v>
      </c>
    </row>
    <row r="68" spans="1:2" x14ac:dyDescent="0.2">
      <c r="A68">
        <v>38.115868249999998</v>
      </c>
      <c r="B68">
        <v>2.2826633869999999</v>
      </c>
    </row>
    <row r="69" spans="1:2" x14ac:dyDescent="0.2">
      <c r="A69">
        <v>38.763867509999997</v>
      </c>
      <c r="B69">
        <v>3.8809245620000001</v>
      </c>
    </row>
    <row r="70" spans="1:2" x14ac:dyDescent="0.2">
      <c r="A70">
        <v>38.834770349999999</v>
      </c>
      <c r="B70">
        <v>3.012074696</v>
      </c>
    </row>
    <row r="71" spans="1:2" x14ac:dyDescent="0.2">
      <c r="A71">
        <v>39.08034893</v>
      </c>
      <c r="B71">
        <v>4.4261720059999998</v>
      </c>
    </row>
    <row r="72" spans="1:2" x14ac:dyDescent="0.2">
      <c r="A72">
        <v>39.45772101</v>
      </c>
      <c r="B72">
        <v>5.6110767590000004</v>
      </c>
    </row>
    <row r="73" spans="1:2" x14ac:dyDescent="0.2">
      <c r="A73">
        <v>39.495284390000002</v>
      </c>
      <c r="B73">
        <v>5.0271175330000002</v>
      </c>
    </row>
    <row r="74" spans="1:2" x14ac:dyDescent="0.2">
      <c r="A74">
        <v>39.609253610000003</v>
      </c>
      <c r="B74">
        <v>4.7627322059999999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466F-BBBE-4400-B974-A6327F58EE7A}">
  <dimension ref="A2:D6"/>
  <sheetViews>
    <sheetView workbookViewId="0">
      <selection activeCell="A2" sqref="A2:B4"/>
    </sheetView>
  </sheetViews>
  <sheetFormatPr baseColWidth="10" defaultColWidth="8.83203125" defaultRowHeight="15" x14ac:dyDescent="0.2"/>
  <sheetData>
    <row r="2" spans="1:4" x14ac:dyDescent="0.2">
      <c r="A2">
        <v>35.452450479718067</v>
      </c>
      <c r="B2">
        <v>3.5515417617598413</v>
      </c>
      <c r="C2">
        <v>38</v>
      </c>
      <c r="D2">
        <v>1.8</v>
      </c>
    </row>
    <row r="3" spans="1:4" x14ac:dyDescent="0.2">
      <c r="A3">
        <v>37.280950795166341</v>
      </c>
      <c r="B3">
        <v>4.3284876971325872</v>
      </c>
    </row>
    <row r="4" spans="1:4" x14ac:dyDescent="0.2">
      <c r="A4">
        <v>38.035176682055884</v>
      </c>
      <c r="B4">
        <v>4.8822048833678622</v>
      </c>
    </row>
    <row r="5" spans="1:4" x14ac:dyDescent="0.2">
      <c r="A5">
        <v>38.5188454326399</v>
      </c>
      <c r="B5">
        <v>4.8532178796909413</v>
      </c>
    </row>
    <row r="6" spans="1:4" x14ac:dyDescent="0.2">
      <c r="A6">
        <v>40.260709368890673</v>
      </c>
      <c r="B6">
        <v>3.1845236935773364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08A2-43E7-4A9A-B35D-4C68DFA6073A}">
  <dimension ref="A2:D4"/>
  <sheetViews>
    <sheetView workbookViewId="0">
      <selection activeCell="A2" sqref="A2:B4"/>
    </sheetView>
  </sheetViews>
  <sheetFormatPr baseColWidth="10" defaultColWidth="8.83203125" defaultRowHeight="15" x14ac:dyDescent="0.2"/>
  <sheetData>
    <row r="2" spans="1:4" x14ac:dyDescent="0.2">
      <c r="A2">
        <v>78.015621302129873</v>
      </c>
      <c r="B2">
        <v>3.1018180784321032</v>
      </c>
      <c r="C2" s="6">
        <v>78.015621302129873</v>
      </c>
      <c r="D2">
        <v>3.1018180784321032</v>
      </c>
    </row>
    <row r="3" spans="1:4" x14ac:dyDescent="0.2">
      <c r="A3">
        <v>112.35093341234794</v>
      </c>
      <c r="B3">
        <v>6.3707966805605736</v>
      </c>
    </row>
    <row r="4" spans="1:4" x14ac:dyDescent="0.2">
      <c r="A4">
        <v>128.33122461242255</v>
      </c>
      <c r="B4">
        <v>9.2247250434747912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A08C-654E-4104-8F57-97361A36DB85}">
  <dimension ref="A2:D9"/>
  <sheetViews>
    <sheetView workbookViewId="0">
      <selection activeCell="C3" sqref="C3"/>
    </sheetView>
  </sheetViews>
  <sheetFormatPr baseColWidth="10" defaultColWidth="8.83203125" defaultRowHeight="15" x14ac:dyDescent="0.2"/>
  <sheetData>
    <row r="2" spans="1:4" x14ac:dyDescent="0.2">
      <c r="A2">
        <v>35.561255472250899</v>
      </c>
      <c r="B2">
        <v>3.6835331076057685</v>
      </c>
      <c r="C2">
        <v>39.1</v>
      </c>
      <c r="D2">
        <v>1.7</v>
      </c>
    </row>
    <row r="3" spans="1:4" x14ac:dyDescent="0.2">
      <c r="A3">
        <v>37.423382113482255</v>
      </c>
      <c r="B3">
        <v>5.2143218076902578</v>
      </c>
    </row>
    <row r="4" spans="1:4" x14ac:dyDescent="0.2">
      <c r="A4">
        <v>38.742688342937988</v>
      </c>
      <c r="B4">
        <v>4.1651292224950112</v>
      </c>
    </row>
    <row r="5" spans="1:4" x14ac:dyDescent="0.2">
      <c r="A5">
        <v>39.336275956493175</v>
      </c>
      <c r="B5">
        <v>4.0333688393477587</v>
      </c>
    </row>
    <row r="6" spans="1:4" x14ac:dyDescent="0.2">
      <c r="A6">
        <v>39.489168625903339</v>
      </c>
      <c r="B6">
        <v>5.3532871898873395</v>
      </c>
    </row>
    <row r="7" spans="1:4" x14ac:dyDescent="0.2">
      <c r="A7">
        <v>41.348422330720183</v>
      </c>
      <c r="B7">
        <v>5.29227549124845</v>
      </c>
    </row>
    <row r="8" spans="1:4" x14ac:dyDescent="0.2">
      <c r="A8">
        <v>42.346951080294268</v>
      </c>
      <c r="B8">
        <v>4.6819742802984301</v>
      </c>
    </row>
    <row r="9" spans="1:4" x14ac:dyDescent="0.2">
      <c r="A9">
        <v>42.491560558096126</v>
      </c>
      <c r="B9">
        <v>6.9011987220629756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5D86-55C9-41B4-B993-D5AB1B432D92}">
  <dimension ref="A2:D4"/>
  <sheetViews>
    <sheetView workbookViewId="0">
      <selection activeCell="D3" sqref="D3"/>
    </sheetView>
  </sheetViews>
  <sheetFormatPr baseColWidth="10" defaultColWidth="8.83203125" defaultRowHeight="15" x14ac:dyDescent="0.2"/>
  <sheetData>
    <row r="2" spans="1:4" x14ac:dyDescent="0.2">
      <c r="A2">
        <v>37.758243836531008</v>
      </c>
      <c r="B2">
        <v>3.1850901302294261</v>
      </c>
      <c r="C2">
        <v>39.5</v>
      </c>
      <c r="D2">
        <v>1.7</v>
      </c>
    </row>
    <row r="3" spans="1:4" x14ac:dyDescent="0.2">
      <c r="A3">
        <v>39.862968992473114</v>
      </c>
      <c r="B3">
        <v>2.9125043533923005</v>
      </c>
    </row>
    <row r="4" spans="1:4" x14ac:dyDescent="0.2">
      <c r="A4">
        <v>40.580897738969732</v>
      </c>
      <c r="B4">
        <v>2.9611216215191263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C176-7A03-451C-9094-0E4441488CF6}">
  <dimension ref="A2:D4"/>
  <sheetViews>
    <sheetView workbookViewId="0">
      <selection activeCell="A2" sqref="A2:B3"/>
    </sheetView>
  </sheetViews>
  <sheetFormatPr baseColWidth="10" defaultColWidth="8.83203125" defaultRowHeight="15" x14ac:dyDescent="0.2"/>
  <sheetData>
    <row r="2" spans="1:4" x14ac:dyDescent="0.2">
      <c r="A2">
        <v>34.210987264258996</v>
      </c>
      <c r="B2">
        <v>1.6788921188347388</v>
      </c>
      <c r="C2">
        <v>35.1</v>
      </c>
      <c r="D2">
        <v>1.38</v>
      </c>
    </row>
    <row r="3" spans="1:4" x14ac:dyDescent="0.2">
      <c r="A3">
        <v>36.857157421942937</v>
      </c>
      <c r="B3">
        <v>2.967402379198834</v>
      </c>
    </row>
    <row r="4" spans="1:4" x14ac:dyDescent="0.2">
      <c r="A4">
        <v>36.939870545685125</v>
      </c>
      <c r="B4">
        <v>4.3155759444907389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4148E-1D7E-4C2A-94EE-F336ABC97405}"/>
</file>

<file path=customXml/itemProps2.xml><?xml version="1.0" encoding="utf-8"?>
<ds:datastoreItem xmlns:ds="http://schemas.openxmlformats.org/officeDocument/2006/customXml" ds:itemID="{FA561808-22ED-4C24-A2AC-ECD7418D9DD6}"/>
</file>

<file path=customXml/itemProps3.xml><?xml version="1.0" encoding="utf-8"?>
<ds:datastoreItem xmlns:ds="http://schemas.openxmlformats.org/officeDocument/2006/customXml" ds:itemID="{DA811218-B8CE-49A1-8B3C-5ABC94E61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Age Model</vt:lpstr>
      <vt:lpstr>MDA Summary</vt:lpstr>
      <vt:lpstr>Integrated Chronology</vt:lpstr>
      <vt:lpstr>290618-02</vt:lpstr>
      <vt:lpstr>300618-01</vt:lpstr>
      <vt:lpstr>CQT-1</vt:lpstr>
      <vt:lpstr>300618-02</vt:lpstr>
      <vt:lpstr>300618-03</vt:lpstr>
      <vt:lpstr>300618-04</vt:lpstr>
      <vt:lpstr>CQT-5</vt:lpstr>
      <vt:lpstr>CQT-2</vt:lpstr>
      <vt:lpstr>300618-05</vt:lpstr>
      <vt:lpstr>300618-06</vt:lpstr>
      <vt:lpstr>300618-07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Microsoft Office User</cp:lastModifiedBy>
  <dcterms:created xsi:type="dcterms:W3CDTF">2020-12-09T19:25:08Z</dcterms:created>
  <dcterms:modified xsi:type="dcterms:W3CDTF">2021-09-27T07:31:10Z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