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:\EditorialProduction\SuppPubs\figshare_portal\memoirs\memoir55\m55-2018-37\"/>
    </mc:Choice>
  </mc:AlternateContent>
  <xr:revisionPtr revIDLastSave="0" documentId="13_ncr:1_{752C0C05-5A59-4370-9E25-18AC9819B3FB}" xr6:coauthVersionLast="45" xr6:coauthVersionMax="45" xr10:uidLastSave="{00000000-0000-0000-0000-000000000000}"/>
  <bookViews>
    <workbookView xWindow="1620" yWindow="1170" windowWidth="25080" windowHeight="13095" xr2:uid="{00000000-000D-0000-FFFF-FFFF00000000}"/>
  </bookViews>
  <sheets>
    <sheet name="TableS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9" i="1" l="1"/>
  <c r="AA98" i="1"/>
  <c r="AA97" i="1"/>
  <c r="AA96" i="1"/>
  <c r="AA95" i="1"/>
  <c r="AA94" i="1"/>
  <c r="AA93" i="1"/>
  <c r="AA92" i="1"/>
  <c r="F86" i="1"/>
  <c r="E86" i="1"/>
  <c r="AA85" i="1"/>
  <c r="F85" i="1"/>
  <c r="E85" i="1"/>
  <c r="AA84" i="1"/>
  <c r="F84" i="1"/>
  <c r="E84" i="1"/>
  <c r="AA82" i="1"/>
  <c r="AA81" i="1"/>
  <c r="AA80" i="1"/>
  <c r="AA79" i="1"/>
  <c r="AA78" i="1"/>
  <c r="AA77" i="1"/>
  <c r="AA76" i="1"/>
  <c r="AA75" i="1"/>
  <c r="AA74" i="1"/>
  <c r="AA73" i="1"/>
  <c r="F73" i="1"/>
  <c r="E73" i="1"/>
  <c r="AA72" i="1"/>
  <c r="F72" i="1"/>
  <c r="E72" i="1"/>
  <c r="AA71" i="1"/>
  <c r="F71" i="1"/>
  <c r="E71" i="1"/>
  <c r="AA70" i="1"/>
  <c r="F70" i="1"/>
  <c r="E70" i="1"/>
  <c r="AA68" i="1"/>
  <c r="E68" i="1"/>
  <c r="AA67" i="1"/>
  <c r="E67" i="1"/>
  <c r="AA66" i="1"/>
  <c r="E66" i="1"/>
  <c r="AA65" i="1"/>
  <c r="F65" i="1"/>
  <c r="E65" i="1"/>
  <c r="AA64" i="1"/>
  <c r="F64" i="1"/>
  <c r="E64" i="1"/>
  <c r="AA63" i="1"/>
  <c r="F63" i="1"/>
  <c r="E63" i="1"/>
  <c r="AA62" i="1"/>
  <c r="F62" i="1"/>
  <c r="E62" i="1"/>
  <c r="AA61" i="1"/>
  <c r="F61" i="1"/>
  <c r="E61" i="1"/>
  <c r="AA60" i="1"/>
  <c r="F60" i="1"/>
  <c r="E60" i="1"/>
  <c r="AA59" i="1"/>
  <c r="F59" i="1"/>
  <c r="E59" i="1"/>
  <c r="AA58" i="1"/>
  <c r="F58" i="1"/>
  <c r="E58" i="1"/>
  <c r="AA57" i="1"/>
  <c r="F57" i="1"/>
  <c r="E57" i="1"/>
  <c r="F56" i="1"/>
  <c r="E56" i="1"/>
  <c r="AA55" i="1"/>
  <c r="F55" i="1"/>
  <c r="E55" i="1"/>
  <c r="AA54" i="1"/>
  <c r="F54" i="1"/>
  <c r="E54" i="1"/>
  <c r="AA53" i="1"/>
  <c r="F53" i="1"/>
  <c r="E53" i="1"/>
  <c r="AA52" i="1"/>
  <c r="F52" i="1"/>
  <c r="E52" i="1"/>
  <c r="AA51" i="1"/>
  <c r="F51" i="1"/>
  <c r="E51" i="1"/>
  <c r="AA50" i="1"/>
  <c r="F50" i="1"/>
  <c r="E50" i="1"/>
  <c r="AA49" i="1"/>
  <c r="F49" i="1"/>
  <c r="E49" i="1"/>
  <c r="AA48" i="1"/>
  <c r="F48" i="1"/>
  <c r="E48" i="1"/>
  <c r="AA47" i="1"/>
  <c r="F47" i="1"/>
  <c r="E47" i="1"/>
  <c r="AA46" i="1"/>
  <c r="F46" i="1"/>
  <c r="E46" i="1"/>
  <c r="AA45" i="1"/>
  <c r="F45" i="1"/>
  <c r="E45" i="1"/>
  <c r="AA44" i="1"/>
  <c r="F44" i="1"/>
  <c r="E44" i="1"/>
  <c r="AA43" i="1"/>
  <c r="F43" i="1"/>
  <c r="E43" i="1"/>
  <c r="F42" i="1"/>
  <c r="E42" i="1"/>
  <c r="AA41" i="1"/>
  <c r="F41" i="1"/>
  <c r="E41" i="1"/>
  <c r="AA40" i="1"/>
  <c r="F40" i="1"/>
  <c r="E40" i="1"/>
  <c r="AA39" i="1"/>
  <c r="F39" i="1"/>
  <c r="E39" i="1"/>
  <c r="AA38" i="1"/>
  <c r="F38" i="1"/>
  <c r="E38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AA6" i="1"/>
  <c r="AA5" i="1"/>
  <c r="AA4" i="1"/>
  <c r="AA161" i="1"/>
</calcChain>
</file>

<file path=xl/sharedStrings.xml><?xml version="1.0" encoding="utf-8"?>
<sst xmlns="http://schemas.openxmlformats.org/spreadsheetml/2006/main" count="463" uniqueCount="246">
  <si>
    <t>Sample</t>
  </si>
  <si>
    <t>Rock type/Long</t>
  </si>
  <si>
    <t>location</t>
  </si>
  <si>
    <t>Latitude</t>
  </si>
  <si>
    <t>Longitude</t>
  </si>
  <si>
    <t>Age (Ma)</t>
  </si>
  <si>
    <t>Error</t>
  </si>
  <si>
    <t>lit. source</t>
  </si>
  <si>
    <t xml:space="preserve"> SiO2</t>
  </si>
  <si>
    <t xml:space="preserve"> TiO2</t>
  </si>
  <si>
    <t xml:space="preserve"> Al2O3</t>
  </si>
  <si>
    <t xml:space="preserve"> Fe2O3</t>
  </si>
  <si>
    <t>FeO</t>
  </si>
  <si>
    <t xml:space="preserve"> MnO</t>
  </si>
  <si>
    <t xml:space="preserve"> MgO</t>
  </si>
  <si>
    <t xml:space="preserve"> CaO</t>
  </si>
  <si>
    <t xml:space="preserve"> Na2O</t>
  </si>
  <si>
    <t xml:space="preserve"> K2O</t>
  </si>
  <si>
    <t xml:space="preserve"> P2O5</t>
  </si>
  <si>
    <t>LOI</t>
  </si>
  <si>
    <t>F</t>
  </si>
  <si>
    <t>CO2</t>
  </si>
  <si>
    <t>H2O+</t>
  </si>
  <si>
    <t>H2O−</t>
  </si>
  <si>
    <t>Total</t>
  </si>
  <si>
    <t>Li</t>
  </si>
  <si>
    <t>Sc</t>
  </si>
  <si>
    <t>V</t>
  </si>
  <si>
    <t>Cr</t>
  </si>
  <si>
    <t>Co</t>
  </si>
  <si>
    <t>Ni</t>
  </si>
  <si>
    <t>Cu</t>
  </si>
  <si>
    <t>Zn</t>
  </si>
  <si>
    <t>Rb</t>
  </si>
  <si>
    <t>Sr</t>
  </si>
  <si>
    <t>Y</t>
  </si>
  <si>
    <t>Zr</t>
  </si>
  <si>
    <t>Nb</t>
  </si>
  <si>
    <t>Ga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</si>
  <si>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</si>
  <si>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</si>
  <si>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</si>
  <si>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</si>
  <si>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</si>
  <si>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</si>
  <si>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</si>
  <si>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</si>
  <si>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</si>
  <si>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</si>
  <si>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</si>
  <si>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</si>
  <si>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</si>
  <si>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</si>
  <si>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</si>
  <si>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</si>
  <si>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</si>
  <si>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</si>
  <si>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</si>
  <si>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</si>
  <si>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</si>
  <si>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87Sr/86Sr</t>
  </si>
  <si>
    <t>143Nd/144Nd</t>
  </si>
  <si>
    <t>e Nd</t>
  </si>
  <si>
    <t>206Pb/204Pb</t>
  </si>
  <si>
    <t>207Pb/204Pb</t>
  </si>
  <si>
    <t>208Pb/204Pb</t>
  </si>
  <si>
    <t>Ref.#1: Lawver et al 1995 Backarc basins</t>
  </si>
  <si>
    <t>Ref.#2: Keller. R.A. (1991). Earth Planet. Sci. Letts. 111: 287-303</t>
  </si>
  <si>
    <t>Ref.#3: Baker. P.E. (1975). BAS. Sci.Rep.. 78: 81pp</t>
  </si>
  <si>
    <t>Ref.#4: Smellie et al. (1992). J.V.G.R. 49: 255-267</t>
  </si>
  <si>
    <t>Ref.#5: Weaver et al. (1979). Contrib. Mineral. Petrol. 68: 151-169</t>
  </si>
  <si>
    <t>Ref.#6: Tarney et al. (1982). Andesites</t>
  </si>
  <si>
    <t>Ref.#7: Pallás et al. (2001): The Holocene</t>
  </si>
  <si>
    <t>Ref.#8: Keller et al. (2002): JGR107</t>
  </si>
  <si>
    <t>Ref.#9: Hole (1993): Chem. Geol.109</t>
  </si>
  <si>
    <t>Ref.#10:Keller &amp; Fisk (1992): Ophiolites...:155-169</t>
  </si>
  <si>
    <t>Ref.#11: Hole (1990): JVGR 40: 149-167</t>
  </si>
  <si>
    <t>Ref.#12: Hole (1988): J.Geol.Soc.London 145</t>
  </si>
  <si>
    <t>Ref.#13: Hole et al. (1995): Geol.Soc.Spec.Publ.81</t>
  </si>
  <si>
    <t>Ref.#14: McCarron &amp; Smellie 1998: J. Geol. Soc. London 155</t>
  </si>
  <si>
    <t>Ref.#15: Kosler et al 2009- Chem Geol. 258, 207-218</t>
  </si>
  <si>
    <t>Ref.#16: Kraus et al 2013 Andean Geol 40, 1-40</t>
  </si>
  <si>
    <t>Ref.#17: Jonkers &amp; Kelley, 1998 J Geol Soc London 155, 737-740</t>
  </si>
  <si>
    <t>Ref.#18: Smellie 1987 JVGR 32, 269-285</t>
  </si>
  <si>
    <t>KG.3719.17</t>
  </si>
  <si>
    <t>Alexander Island</t>
  </si>
  <si>
    <t>KG.3719.18</t>
  </si>
  <si>
    <t>KG.3625.2</t>
  </si>
  <si>
    <t>KG.3603,5</t>
  </si>
  <si>
    <t>Alexander Island, Hornpipe Heights</t>
  </si>
  <si>
    <t>KG.3608,6</t>
  </si>
  <si>
    <t>Alexander Island,Hornpipe Heights</t>
  </si>
  <si>
    <t>KG.3605,1</t>
  </si>
  <si>
    <t>KG.3604,6</t>
  </si>
  <si>
    <t>KG.3612,5</t>
  </si>
  <si>
    <t>KG.3619,1</t>
  </si>
  <si>
    <t>Alexander Island, Rothschild Island</t>
  </si>
  <si>
    <t>KG.3609,9</t>
  </si>
  <si>
    <t>Alexander Island, Mussorgsky Peaks</t>
  </si>
  <si>
    <t>9, 12</t>
  </si>
  <si>
    <t>KG.3609,1</t>
  </si>
  <si>
    <t>KG.3616,5</t>
  </si>
  <si>
    <t>KG.3620,7</t>
  </si>
  <si>
    <t>KG.3620,8</t>
  </si>
  <si>
    <t>KG.3621,2</t>
  </si>
  <si>
    <t>KG.3624,6</t>
  </si>
  <si>
    <t>KG.3633,3</t>
  </si>
  <si>
    <t>KG.3627,8</t>
  </si>
  <si>
    <t>KG.3627,1</t>
  </si>
  <si>
    <t>KG.2717,6</t>
  </si>
  <si>
    <t>Lava</t>
  </si>
  <si>
    <t>Alexander Island, Staccato Peaks</t>
  </si>
  <si>
    <t>KG.4357,6B</t>
  </si>
  <si>
    <t>Pyroclastic</t>
  </si>
  <si>
    <t>Alexander Island, Colbert Mountains</t>
  </si>
  <si>
    <t>KG.4361,2</t>
  </si>
  <si>
    <t>Plutonic</t>
  </si>
  <si>
    <t>KG.4367,1A</t>
  </si>
  <si>
    <t>KG.4373,2B</t>
  </si>
  <si>
    <t>KG.4374,1A</t>
  </si>
  <si>
    <t>KG.4381,3C</t>
  </si>
  <si>
    <t>KG.4386,1B</t>
  </si>
  <si>
    <t>Dyke</t>
  </si>
  <si>
    <t>KG.4387,1</t>
  </si>
  <si>
    <t>KG.4400,1</t>
  </si>
  <si>
    <t>Alexander Island, Elgar Uplands</t>
  </si>
  <si>
    <t>KG.2081,2</t>
  </si>
  <si>
    <t>KG.2168,2</t>
  </si>
  <si>
    <t>KG.4411,2A</t>
  </si>
  <si>
    <t>KG.4417,1C</t>
  </si>
  <si>
    <t>KG.4418,1</t>
  </si>
  <si>
    <t>KG.4422,3</t>
  </si>
  <si>
    <t>KG.4425,1</t>
  </si>
  <si>
    <t>KG.2015,1</t>
  </si>
  <si>
    <t>Alexander Island, Finlandia Foothills</t>
  </si>
  <si>
    <t>KG.2010,3</t>
  </si>
  <si>
    <t>Alexander Island, Geode Nunataks</t>
  </si>
  <si>
    <t>KG.4402,1C</t>
  </si>
  <si>
    <t xml:space="preserve">Alexander Island, Geode Nunataks </t>
  </si>
  <si>
    <t>KG.4403,3A</t>
  </si>
  <si>
    <t>KG.4403,4</t>
  </si>
  <si>
    <t>KG.4403,5A</t>
  </si>
  <si>
    <t>KG.4404,5A</t>
  </si>
  <si>
    <t>KG.4323,1</t>
  </si>
  <si>
    <t>Alexander Island, Rouen Mountains</t>
  </si>
  <si>
    <t>KG.4339,3</t>
  </si>
  <si>
    <t>Dyke (5m)</t>
  </si>
  <si>
    <t>KG.4751,3</t>
  </si>
  <si>
    <t>Dyke (10m)</t>
  </si>
  <si>
    <t>KG.4760,3</t>
  </si>
  <si>
    <t>KG.2331,5</t>
  </si>
  <si>
    <t>D.3759.1</t>
  </si>
  <si>
    <t>Ol basalt</t>
  </si>
  <si>
    <t>James Ross Island</t>
  </si>
  <si>
    <t>D.4053.9</t>
  </si>
  <si>
    <t>Hawaiite</t>
  </si>
  <si>
    <t>D.4085.7</t>
  </si>
  <si>
    <t>Mugearite</t>
  </si>
  <si>
    <t>D.8710.4</t>
  </si>
  <si>
    <t>Antarctic Peninsula</t>
  </si>
  <si>
    <t>D.8711.1</t>
  </si>
  <si>
    <t>Basalt</t>
  </si>
  <si>
    <t>D.8725.1</t>
  </si>
  <si>
    <t>D.8728.1</t>
  </si>
  <si>
    <t>D.8728.2</t>
  </si>
  <si>
    <t>D.8730.1</t>
  </si>
  <si>
    <t>D.8749.1</t>
  </si>
  <si>
    <t>D.8814.1</t>
  </si>
  <si>
    <t>D.8818.1</t>
  </si>
  <si>
    <t>D.8819.1</t>
  </si>
  <si>
    <t>D.8822.1</t>
  </si>
  <si>
    <t>D.8826.3</t>
  </si>
  <si>
    <t>D.8827.1</t>
  </si>
  <si>
    <t>D.8838.1</t>
  </si>
  <si>
    <t>JR1</t>
  </si>
  <si>
    <t>Basalt pillow lava</t>
  </si>
  <si>
    <t>JR16</t>
  </si>
  <si>
    <t>Basalt dyke</t>
  </si>
  <si>
    <t>n/a</t>
  </si>
  <si>
    <t>JR52</t>
  </si>
  <si>
    <t>JR53</t>
  </si>
  <si>
    <t>Basalt pillow breccia</t>
  </si>
  <si>
    <t>JR59</t>
  </si>
  <si>
    <t>Basalt lava flow1)</t>
  </si>
  <si>
    <t>JR61A</t>
  </si>
  <si>
    <t>Basalt lava flow</t>
  </si>
  <si>
    <t>JR61B</t>
  </si>
  <si>
    <t>JR68</t>
  </si>
  <si>
    <t>JR70</t>
  </si>
  <si>
    <t>Dolerite lava flow</t>
  </si>
  <si>
    <t>JR71C</t>
  </si>
  <si>
    <t>Dolerite volcanic plug</t>
  </si>
  <si>
    <t>JR91</t>
  </si>
  <si>
    <t>Dolerite dyke</t>
  </si>
  <si>
    <t>JR96</t>
  </si>
  <si>
    <t>JR100</t>
  </si>
  <si>
    <t>JR105</t>
  </si>
  <si>
    <t>Hidden Lake</t>
  </si>
  <si>
    <t>Dreadnought</t>
  </si>
  <si>
    <t>4M18</t>
  </si>
  <si>
    <t>Massey</t>
  </si>
  <si>
    <t>Conico</t>
  </si>
  <si>
    <t>Ventisca</t>
  </si>
  <si>
    <t>Kotick</t>
  </si>
  <si>
    <t>Villar Fabre</t>
  </si>
  <si>
    <t>5M117</t>
  </si>
  <si>
    <t>Sta Marta</t>
  </si>
  <si>
    <t>Dobson</t>
  </si>
  <si>
    <t>Ekelof</t>
  </si>
  <si>
    <t>Coley</t>
  </si>
  <si>
    <t>Marina</t>
  </si>
  <si>
    <t>Elba</t>
  </si>
  <si>
    <t>Paulet Island</t>
  </si>
  <si>
    <t>PAI-01</t>
  </si>
  <si>
    <t>Paulet Isl.</t>
  </si>
  <si>
    <t>PAI-02A</t>
  </si>
  <si>
    <t>PAI-02B-1</t>
  </si>
  <si>
    <t>PAI-02B-2</t>
  </si>
  <si>
    <t>PAI-03</t>
  </si>
  <si>
    <t>PAI-04A</t>
  </si>
  <si>
    <t>PAI-04B</t>
  </si>
  <si>
    <t>PAI-05A</t>
  </si>
  <si>
    <t>PAI-05B</t>
  </si>
  <si>
    <t>Cockburn Island</t>
  </si>
  <si>
    <t>CK3</t>
  </si>
  <si>
    <t>DJ.855.1</t>
  </si>
  <si>
    <t>DJ.856.1</t>
  </si>
  <si>
    <t>DJ.856.2</t>
  </si>
  <si>
    <t>DJ.856.3</t>
  </si>
  <si>
    <t>CP-01</t>
  </si>
  <si>
    <t>Cape Purvis</t>
  </si>
  <si>
    <t>CP-02</t>
  </si>
  <si>
    <t>CP-03</t>
  </si>
  <si>
    <t>CP-04</t>
  </si>
  <si>
    <t>CP-05</t>
  </si>
  <si>
    <t>CP-06</t>
  </si>
  <si>
    <t>CP-07</t>
  </si>
  <si>
    <t>CP-08</t>
  </si>
  <si>
    <t>References:</t>
  </si>
  <si>
    <t>Ph-Tephrite</t>
  </si>
  <si>
    <t>Picro-Basanite</t>
  </si>
  <si>
    <t>Basanite</t>
  </si>
  <si>
    <t>Tephrite</t>
  </si>
  <si>
    <t>Olivine-Basalt</t>
  </si>
  <si>
    <t>Alkali basalt</t>
  </si>
  <si>
    <t>Table S2. Analyses of lavas from the James Ross Island Volcanic Group and Antarctic Peninsula post-subduction  lavas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</si>
</sst>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"/>
    <numFmt numFmtId="166" formatCode="#,##0.000"/>
    <numFmt numFmtId="167" formatCode="0.000"/>
  </numFmts>
  <fonts count="7">
    <font>
      <sz val="12"/>
      <color theme="1"/>
      <name val="ArialMT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Geneva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rialM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164" fontId="2" fillId="0" borderId="0" xfId="0" applyNumberFormat="1" applyFont="1"/>
    <xf numFmtId="0" fontId="2" fillId="0" borderId="0" xfId="1" applyFont="1"/>
    <xf numFmtId="165" fontId="2" fillId="0" borderId="0" xfId="0" applyNumberFormat="1" applyFont="1"/>
    <xf numFmtId="0" fontId="1" fillId="0" borderId="0" xfId="0" applyFont="1" applyAlignment="1">
      <alignment horizontal="left"/>
    </xf>
    <xf numFmtId="166" fontId="2" fillId="0" borderId="0" xfId="0" applyNumberFormat="1" applyFont="1"/>
    <xf numFmtId="2" fontId="2" fillId="0" borderId="0" xfId="1" applyNumberFormat="1" applyFont="1"/>
    <xf numFmtId="1" fontId="2" fillId="0" borderId="0" xfId="0" applyNumberFormat="1" applyFont="1"/>
    <xf numFmtId="0" fontId="2" fillId="0" borderId="0" xfId="0" applyFont="1" applyAlignment="1">
      <alignment horizontal="left"/>
    </xf>
    <xf numFmtId="167" fontId="2" fillId="0" borderId="0" xfId="0" applyNumberFormat="1" applyFont="1"/>
    <xf numFmtId="0" fontId="2" fillId="0" borderId="0" xfId="0" applyNumberFormat="1" applyFo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/>
    <xf numFmtId="167" fontId="2" fillId="0" borderId="0" xfId="0" applyNumberFormat="1" applyFont="1" applyFill="1"/>
    <xf numFmtId="0" fontId="2" fillId="0" borderId="0" xfId="0" applyFont="1" applyFill="1"/>
    <xf numFmtId="167" fontId="4" fillId="0" borderId="0" xfId="0" applyNumberFormat="1" applyFont="1" applyFill="1" applyBorder="1" applyAlignment="1"/>
    <xf numFmtId="167" fontId="4" fillId="0" borderId="1" xfId="0" applyNumberFormat="1" applyFont="1" applyFill="1" applyBorder="1" applyAlignment="1"/>
    <xf numFmtId="0" fontId="2" fillId="0" borderId="0" xfId="0" applyFont="1" applyFill="1" applyAlignment="1"/>
    <xf numFmtId="0" fontId="1" fillId="0" borderId="0" xfId="0" applyFont="1" applyFill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/>
  </cellXfs>
  <cellStyles count="2">
    <cellStyle name="Normal" xfId="0" builtinId="0"/>
    <cellStyle name="Standard_Shetland_rock_chemistry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7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9" sqref="E9"/>
    </sheetView>
  </sheetViews>
  <sheetFormatPr defaultColWidth="11.5546875" defaultRowHeight="15"/>
  <cols>
    <col min="2" max="2" width="14.5546875" customWidth="1"/>
    <col min="3" max="3" width="15.5546875" customWidth="1"/>
    <col min="4" max="4" width="17.77734375" customWidth="1"/>
    <col min="9" max="9" width="9.33203125" style="30" customWidth="1"/>
    <col min="10" max="10" width="7.5546875" customWidth="1"/>
    <col min="11" max="63" width="7.6640625" customWidth="1"/>
  </cols>
  <sheetData>
    <row r="1" spans="1:70" ht="18">
      <c r="A1" s="32" t="s">
        <v>245</v>
      </c>
    </row>
    <row r="2" spans="1:70" s="4" customFormat="1" ht="15.75">
      <c r="A2" s="6"/>
      <c r="I2" s="2"/>
    </row>
    <row r="3" spans="1:70" s="1" customFormat="1" ht="15.75">
      <c r="A3" s="1" t="s">
        <v>0</v>
      </c>
      <c r="B3" s="1" t="s">
        <v>1</v>
      </c>
      <c r="C3" s="1" t="s">
        <v>2</v>
      </c>
      <c r="D3" s="2"/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K3" s="1" t="s">
        <v>8</v>
      </c>
      <c r="L3" s="1" t="s">
        <v>9</v>
      </c>
      <c r="M3" s="1" t="s">
        <v>10</v>
      </c>
      <c r="N3" s="3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1" t="s">
        <v>23</v>
      </c>
      <c r="AA3" s="1" t="s">
        <v>24</v>
      </c>
      <c r="AC3" s="6" t="s">
        <v>25</v>
      </c>
      <c r="AD3" s="1" t="s">
        <v>26</v>
      </c>
      <c r="AE3" s="1" t="s">
        <v>27</v>
      </c>
      <c r="AF3" s="1" t="s">
        <v>28</v>
      </c>
      <c r="AG3" s="1" t="s">
        <v>29</v>
      </c>
      <c r="AH3" s="1" t="s">
        <v>30</v>
      </c>
      <c r="AI3" s="1" t="s">
        <v>31</v>
      </c>
      <c r="AJ3" s="1" t="s">
        <v>32</v>
      </c>
      <c r="AK3" s="1" t="s">
        <v>33</v>
      </c>
      <c r="AL3" s="1" t="s">
        <v>34</v>
      </c>
      <c r="AM3" s="1" t="s">
        <v>35</v>
      </c>
      <c r="AN3" s="1" t="s">
        <v>36</v>
      </c>
      <c r="AO3" s="1" t="s">
        <v>37</v>
      </c>
      <c r="AP3" s="1" t="s">
        <v>38</v>
      </c>
      <c r="AQ3" s="1" t="s">
        <v>39</v>
      </c>
      <c r="AR3" s="1" t="s">
        <v>40</v>
      </c>
      <c r="AS3" s="1" t="s">
        <v>41</v>
      </c>
      <c r="AT3" s="1" t="s">
        <v>42</v>
      </c>
      <c r="AU3" s="1" t="s">
        <v>43</v>
      </c>
      <c r="AV3" s="1" t="s">
        <v>44</v>
      </c>
      <c r="AW3" s="1" t="s">
        <v>45</v>
      </c>
      <c r="AX3" s="1" t="s">
        <v>46</v>
      </c>
      <c r="AY3" s="1" t="s">
        <v>47</v>
      </c>
      <c r="AZ3" s="1" t="s">
        <v>48</v>
      </c>
      <c r="BA3" s="1" t="s">
        <v>49</v>
      </c>
      <c r="BB3" s="1" t="s">
        <v>50</v>
      </c>
      <c r="BC3" s="1" t="s">
        <v>51</v>
      </c>
      <c r="BD3" s="1" t="s">
        <v>52</v>
      </c>
      <c r="BE3" s="1" t="s">
        <v>53</v>
      </c>
      <c r="BF3" s="1" t="s">
        <v>54</v>
      </c>
      <c r="BG3" s="1" t="s">
        <v>55</v>
      </c>
      <c r="BH3" s="1" t="s">
        <v>56</v>
      </c>
      <c r="BI3" s="1" t="s">
        <v>57</v>
      </c>
      <c r="BJ3" s="1" t="s">
        <v>58</v>
      </c>
      <c r="BK3" s="1" t="s">
        <v>59</v>
      </c>
      <c r="BL3" s="5" t="s">
        <v>60</v>
      </c>
      <c r="BM3" s="1" t="s">
        <v>61</v>
      </c>
      <c r="BN3" s="1" t="s">
        <v>62</v>
      </c>
      <c r="BO3" s="1" t="s">
        <v>63</v>
      </c>
      <c r="BP3" s="1" t="s">
        <v>64</v>
      </c>
      <c r="BQ3" s="1" t="s">
        <v>65</v>
      </c>
    </row>
    <row r="4" spans="1:70" s="4" customFormat="1" ht="15.75">
      <c r="A4" s="12" t="s">
        <v>151</v>
      </c>
      <c r="B4" s="4" t="s">
        <v>152</v>
      </c>
      <c r="C4" s="10"/>
      <c r="D4" s="4" t="s">
        <v>153</v>
      </c>
      <c r="E4" s="10"/>
      <c r="F4" s="10"/>
      <c r="I4" s="2">
        <v>18</v>
      </c>
      <c r="K4" s="8">
        <v>48.1</v>
      </c>
      <c r="L4" s="8">
        <v>1.72</v>
      </c>
      <c r="M4" s="8">
        <v>15.95</v>
      </c>
      <c r="N4" s="8">
        <v>0.38</v>
      </c>
      <c r="O4" s="8">
        <v>10</v>
      </c>
      <c r="P4" s="8">
        <v>0.15</v>
      </c>
      <c r="Q4" s="8">
        <v>8.8800000000000008</v>
      </c>
      <c r="R4" s="8">
        <v>8.26</v>
      </c>
      <c r="S4" s="8">
        <v>3.37</v>
      </c>
      <c r="T4" s="8">
        <v>1.08</v>
      </c>
      <c r="U4" s="8">
        <v>0.5</v>
      </c>
      <c r="V4" s="8">
        <v>0.81</v>
      </c>
      <c r="W4" s="17"/>
      <c r="X4" s="17"/>
      <c r="Y4" s="17"/>
      <c r="Z4" s="17"/>
      <c r="AA4" s="8">
        <f>SUM(K4:V4)</f>
        <v>99.2</v>
      </c>
      <c r="AC4" s="17"/>
      <c r="AD4" s="17"/>
      <c r="AE4" s="17"/>
      <c r="AF4" s="15">
        <v>260</v>
      </c>
      <c r="AG4" s="15"/>
      <c r="AH4" s="15">
        <v>167</v>
      </c>
      <c r="AI4" s="15"/>
      <c r="AJ4" s="15"/>
      <c r="AK4" s="15">
        <v>12</v>
      </c>
      <c r="AL4" s="15">
        <v>545</v>
      </c>
      <c r="AM4" s="15">
        <v>25</v>
      </c>
      <c r="AN4" s="15">
        <v>177</v>
      </c>
      <c r="AO4" s="15">
        <v>25</v>
      </c>
      <c r="AP4" s="17"/>
      <c r="AQ4" s="17"/>
      <c r="AR4" s="15">
        <v>146</v>
      </c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9"/>
      <c r="BM4" s="9"/>
      <c r="BN4" s="17"/>
      <c r="BO4" s="17"/>
      <c r="BP4" s="17"/>
      <c r="BQ4" s="17"/>
      <c r="BR4" s="17"/>
    </row>
    <row r="5" spans="1:70" s="4" customFormat="1" ht="15.75">
      <c r="A5" s="12" t="s">
        <v>154</v>
      </c>
      <c r="B5" s="4" t="s">
        <v>155</v>
      </c>
      <c r="C5" s="10"/>
      <c r="D5" s="4" t="s">
        <v>153</v>
      </c>
      <c r="E5" s="10"/>
      <c r="F5" s="10"/>
      <c r="I5" s="2">
        <v>18</v>
      </c>
      <c r="K5" s="8">
        <v>48.2</v>
      </c>
      <c r="L5" s="8">
        <v>2.38</v>
      </c>
      <c r="M5" s="8">
        <v>17.62</v>
      </c>
      <c r="N5" s="8">
        <v>1.71</v>
      </c>
      <c r="O5" s="8">
        <v>8.0399999999999991</v>
      </c>
      <c r="P5" s="8">
        <v>0.16</v>
      </c>
      <c r="Q5" s="8">
        <v>4.9000000000000004</v>
      </c>
      <c r="R5" s="8">
        <v>8.58</v>
      </c>
      <c r="S5" s="8">
        <v>4.37</v>
      </c>
      <c r="T5" s="8">
        <v>1.85</v>
      </c>
      <c r="U5" s="8">
        <v>0.7</v>
      </c>
      <c r="V5" s="8">
        <v>0.37</v>
      </c>
      <c r="W5" s="17"/>
      <c r="X5" s="17"/>
      <c r="Y5" s="17"/>
      <c r="Z5" s="17"/>
      <c r="AA5" s="8">
        <f t="shared" ref="AA5:AA6" si="0">SUM(K5:V5)</f>
        <v>98.88</v>
      </c>
      <c r="AC5" s="17"/>
      <c r="AD5" s="17"/>
      <c r="AE5" s="17"/>
      <c r="AF5" s="15">
        <v>34</v>
      </c>
      <c r="AG5" s="15"/>
      <c r="AH5" s="15">
        <v>20</v>
      </c>
      <c r="AI5" s="15"/>
      <c r="AJ5" s="15"/>
      <c r="AK5" s="15">
        <v>20</v>
      </c>
      <c r="AL5" s="15">
        <v>826</v>
      </c>
      <c r="AM5" s="15">
        <v>29</v>
      </c>
      <c r="AN5" s="15">
        <v>232</v>
      </c>
      <c r="AO5" s="15">
        <v>44</v>
      </c>
      <c r="AP5" s="17"/>
      <c r="AQ5" s="17"/>
      <c r="AR5" s="15">
        <v>208</v>
      </c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9"/>
      <c r="BM5" s="9"/>
      <c r="BN5" s="17"/>
      <c r="BO5" s="17"/>
      <c r="BP5" s="17"/>
      <c r="BQ5" s="17"/>
      <c r="BR5" s="17"/>
    </row>
    <row r="6" spans="1:70" s="4" customFormat="1" ht="15.75">
      <c r="A6" s="12" t="s">
        <v>156</v>
      </c>
      <c r="B6" s="4" t="s">
        <v>157</v>
      </c>
      <c r="C6" s="10"/>
      <c r="D6" s="4" t="s">
        <v>153</v>
      </c>
      <c r="E6" s="10"/>
      <c r="F6" s="10"/>
      <c r="I6" s="2">
        <v>18</v>
      </c>
      <c r="K6" s="8">
        <v>51</v>
      </c>
      <c r="L6" s="8">
        <v>3.37</v>
      </c>
      <c r="M6" s="8">
        <v>14.51</v>
      </c>
      <c r="N6" s="8">
        <v>7.88</v>
      </c>
      <c r="O6" s="8">
        <v>3.92</v>
      </c>
      <c r="P6" s="8">
        <v>0.17</v>
      </c>
      <c r="Q6" s="8">
        <v>3.09</v>
      </c>
      <c r="R6" s="8">
        <v>6.74</v>
      </c>
      <c r="S6" s="8">
        <v>4.8499999999999996</v>
      </c>
      <c r="T6" s="8">
        <v>2.65</v>
      </c>
      <c r="U6" s="8">
        <v>0.92</v>
      </c>
      <c r="V6" s="8">
        <v>0.32</v>
      </c>
      <c r="W6" s="17"/>
      <c r="X6" s="17"/>
      <c r="Y6" s="17"/>
      <c r="Z6" s="17"/>
      <c r="AA6" s="8">
        <f t="shared" si="0"/>
        <v>99.419999999999987</v>
      </c>
      <c r="AC6" s="17"/>
      <c r="AD6" s="17"/>
      <c r="AE6" s="17"/>
      <c r="AF6" s="15">
        <v>20</v>
      </c>
      <c r="AG6" s="15"/>
      <c r="AH6" s="15">
        <v>18</v>
      </c>
      <c r="AI6" s="15"/>
      <c r="AJ6" s="15"/>
      <c r="AK6" s="15">
        <v>39</v>
      </c>
      <c r="AL6" s="15">
        <v>392</v>
      </c>
      <c r="AM6" s="15">
        <v>49</v>
      </c>
      <c r="AN6" s="15">
        <v>341</v>
      </c>
      <c r="AO6" s="15">
        <v>58</v>
      </c>
      <c r="AP6" s="17"/>
      <c r="AQ6" s="17"/>
      <c r="AR6" s="15">
        <v>284</v>
      </c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9"/>
      <c r="BM6" s="9"/>
      <c r="BN6" s="17"/>
      <c r="BO6" s="17"/>
      <c r="BP6" s="17"/>
      <c r="BQ6" s="17"/>
      <c r="BR6" s="17"/>
    </row>
    <row r="7" spans="1:70" s="4" customFormat="1" ht="15.75">
      <c r="A7" s="12" t="s">
        <v>158</v>
      </c>
      <c r="B7" s="4" t="s">
        <v>155</v>
      </c>
      <c r="C7" s="10" t="s">
        <v>159</v>
      </c>
      <c r="D7" s="4" t="s">
        <v>153</v>
      </c>
      <c r="E7" s="10"/>
      <c r="F7" s="10"/>
      <c r="G7" s="18">
        <v>4.4000000000000004</v>
      </c>
      <c r="H7" s="4">
        <v>0.25</v>
      </c>
      <c r="I7" s="2">
        <v>13</v>
      </c>
      <c r="K7" s="8">
        <v>49.61</v>
      </c>
      <c r="L7" s="8">
        <v>2.06</v>
      </c>
      <c r="M7" s="8">
        <v>16.29</v>
      </c>
      <c r="N7" s="8">
        <v>10.07</v>
      </c>
      <c r="O7" s="8"/>
      <c r="P7" s="8">
        <v>0.14000000000000001</v>
      </c>
      <c r="Q7" s="8">
        <v>6.53</v>
      </c>
      <c r="R7" s="8">
        <v>7.07</v>
      </c>
      <c r="S7" s="8">
        <v>4.37</v>
      </c>
      <c r="T7" s="8">
        <v>2.4300000000000002</v>
      </c>
      <c r="U7" s="8">
        <v>0.8</v>
      </c>
      <c r="V7" s="17"/>
      <c r="W7" s="17"/>
      <c r="X7" s="17"/>
      <c r="Y7" s="17"/>
      <c r="Z7" s="17"/>
      <c r="AA7" s="8">
        <v>100.27</v>
      </c>
      <c r="AC7" s="17"/>
      <c r="AD7" s="17"/>
      <c r="AE7" s="17"/>
      <c r="AF7" s="15">
        <v>152</v>
      </c>
      <c r="AG7" s="11">
        <v>34.1</v>
      </c>
      <c r="AH7" s="15">
        <v>110</v>
      </c>
      <c r="AI7" s="17"/>
      <c r="AJ7" s="17"/>
      <c r="AK7" s="15">
        <v>24</v>
      </c>
      <c r="AL7" s="15">
        <v>1018</v>
      </c>
      <c r="AM7" s="15">
        <v>23</v>
      </c>
      <c r="AN7" s="15">
        <v>257</v>
      </c>
      <c r="AO7" s="15">
        <v>53</v>
      </c>
      <c r="AP7" s="15"/>
      <c r="AQ7" s="15"/>
      <c r="AR7" s="15">
        <v>301</v>
      </c>
      <c r="AS7" s="8">
        <v>37.299999999999997</v>
      </c>
      <c r="AT7" s="8">
        <v>73.900000000000006</v>
      </c>
      <c r="AU7" s="8"/>
      <c r="AV7" s="8">
        <v>36.6</v>
      </c>
      <c r="AW7" s="8">
        <v>7.37</v>
      </c>
      <c r="AX7" s="8">
        <v>2.37</v>
      </c>
      <c r="AY7" s="17"/>
      <c r="AZ7" s="17">
        <v>0.93</v>
      </c>
      <c r="BA7" s="17"/>
      <c r="BB7" s="17"/>
      <c r="BC7" s="17"/>
      <c r="BD7" s="17"/>
      <c r="BE7" s="17">
        <v>1.63</v>
      </c>
      <c r="BF7" s="17">
        <v>0.25</v>
      </c>
      <c r="BG7" s="17">
        <v>5.56</v>
      </c>
      <c r="BH7" s="17">
        <v>3.36</v>
      </c>
      <c r="BI7" s="17"/>
      <c r="BJ7" s="17">
        <v>4.28</v>
      </c>
      <c r="BK7" s="17">
        <v>1.71</v>
      </c>
      <c r="BL7" s="9">
        <v>0.70330000000000004</v>
      </c>
      <c r="BM7" s="9">
        <v>0.51288999999999996</v>
      </c>
      <c r="BN7" s="17"/>
      <c r="BO7" s="17"/>
      <c r="BP7" s="17"/>
      <c r="BQ7" s="17"/>
      <c r="BR7" s="17"/>
    </row>
    <row r="8" spans="1:70" s="4" customFormat="1" ht="15.75">
      <c r="A8" s="12" t="s">
        <v>160</v>
      </c>
      <c r="B8" s="4" t="s">
        <v>161</v>
      </c>
      <c r="C8" s="10" t="s">
        <v>159</v>
      </c>
      <c r="D8" s="4" t="s">
        <v>153</v>
      </c>
      <c r="E8" s="10"/>
      <c r="F8" s="10"/>
      <c r="G8" s="18">
        <v>4.4000000000000004</v>
      </c>
      <c r="H8" s="4">
        <v>0.25</v>
      </c>
      <c r="I8" s="2">
        <v>13</v>
      </c>
      <c r="K8" s="8">
        <v>46.74</v>
      </c>
      <c r="L8" s="8">
        <v>1.91</v>
      </c>
      <c r="M8" s="8">
        <v>14.51</v>
      </c>
      <c r="N8" s="8">
        <v>11.55</v>
      </c>
      <c r="O8" s="8"/>
      <c r="P8" s="8">
        <v>0.15</v>
      </c>
      <c r="Q8" s="8">
        <v>9.91</v>
      </c>
      <c r="R8" s="8">
        <v>8.65</v>
      </c>
      <c r="S8" s="8">
        <v>3.08</v>
      </c>
      <c r="T8" s="8">
        <v>1.39</v>
      </c>
      <c r="U8" s="8">
        <v>0.44</v>
      </c>
      <c r="V8" s="17"/>
      <c r="W8" s="17"/>
      <c r="X8" s="17"/>
      <c r="Y8" s="17"/>
      <c r="Z8" s="17"/>
      <c r="AA8" s="8">
        <v>100.83</v>
      </c>
      <c r="AC8" s="17"/>
      <c r="AD8" s="17"/>
      <c r="AE8" s="17"/>
      <c r="AF8" s="15">
        <v>316</v>
      </c>
      <c r="AG8" s="11">
        <v>49.9</v>
      </c>
      <c r="AH8" s="15">
        <v>222</v>
      </c>
      <c r="AI8" s="17"/>
      <c r="AJ8" s="17"/>
      <c r="AK8" s="15">
        <v>13</v>
      </c>
      <c r="AL8" s="15">
        <v>666</v>
      </c>
      <c r="AM8" s="15">
        <v>22</v>
      </c>
      <c r="AN8" s="15">
        <v>180</v>
      </c>
      <c r="AO8" s="15">
        <v>29</v>
      </c>
      <c r="AP8" s="15"/>
      <c r="AQ8" s="15"/>
      <c r="AR8" s="15">
        <v>158</v>
      </c>
      <c r="AS8" s="8">
        <v>20.100000000000001</v>
      </c>
      <c r="AT8" s="8">
        <v>42.5</v>
      </c>
      <c r="AU8" s="8"/>
      <c r="AV8" s="8">
        <v>23</v>
      </c>
      <c r="AW8" s="8">
        <v>4.97</v>
      </c>
      <c r="AX8" s="8">
        <v>1.75</v>
      </c>
      <c r="AY8" s="17"/>
      <c r="AZ8" s="17">
        <v>0.85</v>
      </c>
      <c r="BA8" s="17"/>
      <c r="BB8" s="17"/>
      <c r="BC8" s="17"/>
      <c r="BD8" s="17"/>
      <c r="BE8" s="17">
        <v>1.9</v>
      </c>
      <c r="BF8" s="17">
        <v>0.28999999999999998</v>
      </c>
      <c r="BG8" s="17">
        <v>3.71</v>
      </c>
      <c r="BH8" s="17">
        <v>1.73</v>
      </c>
      <c r="BI8" s="17"/>
      <c r="BJ8" s="17">
        <v>2.08</v>
      </c>
      <c r="BK8" s="17">
        <v>0.53</v>
      </c>
      <c r="BL8" s="9">
        <v>0.70330000000000004</v>
      </c>
      <c r="BM8" s="9">
        <v>0.51287099999999997</v>
      </c>
      <c r="BN8" s="17"/>
      <c r="BO8" s="17"/>
      <c r="BP8" s="17"/>
      <c r="BQ8" s="17"/>
      <c r="BR8" s="17"/>
    </row>
    <row r="9" spans="1:70" s="4" customFormat="1" ht="15.75">
      <c r="A9" s="12" t="s">
        <v>162</v>
      </c>
      <c r="B9" s="4" t="s">
        <v>161</v>
      </c>
      <c r="C9" s="10" t="s">
        <v>159</v>
      </c>
      <c r="D9" s="4" t="s">
        <v>153</v>
      </c>
      <c r="E9" s="10"/>
      <c r="F9" s="10"/>
      <c r="G9" s="18">
        <v>4.4000000000000004</v>
      </c>
      <c r="H9" s="4">
        <v>0.25</v>
      </c>
      <c r="I9" s="2">
        <v>13</v>
      </c>
      <c r="K9" s="8">
        <v>47.79</v>
      </c>
      <c r="L9" s="8">
        <v>1.7</v>
      </c>
      <c r="M9" s="8">
        <v>14.84</v>
      </c>
      <c r="N9" s="8">
        <v>12.9</v>
      </c>
      <c r="O9" s="8"/>
      <c r="P9" s="8">
        <v>0.16</v>
      </c>
      <c r="Q9" s="8">
        <v>9.65</v>
      </c>
      <c r="R9" s="8">
        <v>8.82</v>
      </c>
      <c r="S9" s="8">
        <v>3.01</v>
      </c>
      <c r="T9" s="8">
        <v>0.9</v>
      </c>
      <c r="U9" s="8">
        <v>0.35</v>
      </c>
      <c r="V9" s="17"/>
      <c r="W9" s="17"/>
      <c r="X9" s="17"/>
      <c r="Y9" s="17"/>
      <c r="Z9" s="17"/>
      <c r="AA9" s="8">
        <v>100.12</v>
      </c>
      <c r="AC9" s="17"/>
      <c r="AD9" s="17"/>
      <c r="AE9" s="17"/>
      <c r="AF9" s="15">
        <v>308</v>
      </c>
      <c r="AG9" s="11"/>
      <c r="AH9" s="15">
        <v>198</v>
      </c>
      <c r="AI9" s="17"/>
      <c r="AJ9" s="17"/>
      <c r="AK9" s="15">
        <v>14</v>
      </c>
      <c r="AL9" s="15">
        <v>418</v>
      </c>
      <c r="AM9" s="15">
        <v>24</v>
      </c>
      <c r="AN9" s="15">
        <v>128</v>
      </c>
      <c r="AO9" s="15">
        <v>21</v>
      </c>
      <c r="AP9" s="15"/>
      <c r="AQ9" s="15"/>
      <c r="AR9" s="15">
        <v>129</v>
      </c>
      <c r="AS9" s="8"/>
      <c r="AT9" s="8"/>
      <c r="AU9" s="8"/>
      <c r="AV9" s="8"/>
      <c r="AW9" s="8"/>
      <c r="AX9" s="8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9">
        <v>0.70340000000000003</v>
      </c>
      <c r="BM9" s="9">
        <v>0.51283599999999996</v>
      </c>
      <c r="BN9" s="17"/>
      <c r="BO9" s="17"/>
      <c r="BP9" s="17"/>
      <c r="BQ9" s="17"/>
      <c r="BR9" s="17"/>
    </row>
    <row r="10" spans="1:70" s="4" customFormat="1" ht="15.75">
      <c r="A10" s="12" t="s">
        <v>163</v>
      </c>
      <c r="B10" s="4" t="s">
        <v>155</v>
      </c>
      <c r="C10" s="10" t="s">
        <v>159</v>
      </c>
      <c r="D10" s="4" t="s">
        <v>153</v>
      </c>
      <c r="E10" s="10"/>
      <c r="F10" s="10"/>
      <c r="G10" s="18">
        <v>5.4</v>
      </c>
      <c r="H10" s="4">
        <v>0.5</v>
      </c>
      <c r="I10" s="2">
        <v>13</v>
      </c>
      <c r="K10" s="8">
        <v>49.68</v>
      </c>
      <c r="L10" s="8">
        <v>2</v>
      </c>
      <c r="M10" s="8">
        <v>16.440000000000001</v>
      </c>
      <c r="N10" s="8">
        <v>9.82</v>
      </c>
      <c r="O10" s="8"/>
      <c r="P10" s="8">
        <v>0.14000000000000001</v>
      </c>
      <c r="Q10" s="8">
        <v>5.12</v>
      </c>
      <c r="R10" s="8">
        <v>7.77</v>
      </c>
      <c r="S10" s="8">
        <v>4.42</v>
      </c>
      <c r="T10" s="8">
        <v>2.16</v>
      </c>
      <c r="U10" s="8">
        <v>0.67</v>
      </c>
      <c r="V10" s="17"/>
      <c r="W10" s="17"/>
      <c r="X10" s="17"/>
      <c r="Y10" s="17"/>
      <c r="Z10" s="17"/>
      <c r="AA10" s="8">
        <v>99.52</v>
      </c>
      <c r="AC10" s="17"/>
      <c r="AD10" s="17"/>
      <c r="AE10" s="17"/>
      <c r="AF10" s="15">
        <v>104</v>
      </c>
      <c r="AG10" s="11"/>
      <c r="AH10" s="15">
        <v>37</v>
      </c>
      <c r="AI10" s="17"/>
      <c r="AJ10" s="17"/>
      <c r="AK10" s="15">
        <v>35</v>
      </c>
      <c r="AL10" s="15">
        <v>755</v>
      </c>
      <c r="AM10" s="15">
        <v>24</v>
      </c>
      <c r="AN10" s="15">
        <v>241</v>
      </c>
      <c r="AO10" s="15">
        <v>44</v>
      </c>
      <c r="AP10" s="15"/>
      <c r="AQ10" s="15"/>
      <c r="AR10" s="15">
        <v>274</v>
      </c>
      <c r="AS10" s="8">
        <v>36.200000000000003</v>
      </c>
      <c r="AT10" s="8">
        <v>59.42</v>
      </c>
      <c r="AU10" s="8"/>
      <c r="AV10" s="8">
        <v>26.54</v>
      </c>
      <c r="AW10" s="8">
        <v>5.52</v>
      </c>
      <c r="AX10" s="8">
        <v>1.93</v>
      </c>
      <c r="AY10" s="17">
        <v>5.35</v>
      </c>
      <c r="AZ10" s="17"/>
      <c r="BA10" s="17">
        <v>4.07</v>
      </c>
      <c r="BB10" s="17">
        <v>0.81</v>
      </c>
      <c r="BC10" s="17">
        <v>2.2200000000000002</v>
      </c>
      <c r="BD10" s="17"/>
      <c r="BE10" s="17">
        <v>1.72</v>
      </c>
      <c r="BF10" s="17">
        <v>0.25</v>
      </c>
      <c r="BG10" s="17"/>
      <c r="BH10" s="17"/>
      <c r="BI10" s="17"/>
      <c r="BJ10" s="17"/>
      <c r="BK10" s="17"/>
      <c r="BL10" s="9">
        <v>0.70350000000000001</v>
      </c>
      <c r="BM10" s="9">
        <v>0.51281699999999997</v>
      </c>
      <c r="BN10" s="17"/>
      <c r="BO10" s="17"/>
      <c r="BP10" s="17"/>
      <c r="BQ10" s="17"/>
      <c r="BR10" s="17"/>
    </row>
    <row r="11" spans="1:70" s="4" customFormat="1" ht="15.75">
      <c r="A11" s="12" t="s">
        <v>164</v>
      </c>
      <c r="B11" s="4" t="s">
        <v>239</v>
      </c>
      <c r="C11" s="10" t="s">
        <v>159</v>
      </c>
      <c r="D11" s="4" t="s">
        <v>153</v>
      </c>
      <c r="E11" s="10"/>
      <c r="F11" s="10"/>
      <c r="G11" s="18">
        <v>5.37</v>
      </c>
      <c r="H11" s="4">
        <v>0.35</v>
      </c>
      <c r="I11" s="2">
        <v>13</v>
      </c>
      <c r="K11" s="8">
        <v>50.99</v>
      </c>
      <c r="L11" s="8">
        <v>3.11</v>
      </c>
      <c r="M11" s="8">
        <v>14.9</v>
      </c>
      <c r="N11" s="8">
        <v>11.26</v>
      </c>
      <c r="O11" s="8"/>
      <c r="P11" s="8">
        <v>0.17</v>
      </c>
      <c r="Q11" s="8">
        <v>2.66</v>
      </c>
      <c r="R11" s="8">
        <v>6.11</v>
      </c>
      <c r="S11" s="8">
        <v>5.31</v>
      </c>
      <c r="T11" s="8">
        <v>3.42</v>
      </c>
      <c r="U11" s="8">
        <v>0.17</v>
      </c>
      <c r="V11" s="17"/>
      <c r="W11" s="17"/>
      <c r="X11" s="17"/>
      <c r="Y11" s="17"/>
      <c r="Z11" s="17"/>
      <c r="AA11" s="8">
        <v>98.64</v>
      </c>
      <c r="AC11" s="17"/>
      <c r="AD11" s="17"/>
      <c r="AE11" s="17"/>
      <c r="AF11" s="15">
        <v>3</v>
      </c>
      <c r="AG11" s="11"/>
      <c r="AH11" s="15">
        <v>9</v>
      </c>
      <c r="AI11" s="17"/>
      <c r="AJ11" s="17"/>
      <c r="AK11" s="15">
        <v>51</v>
      </c>
      <c r="AL11" s="15">
        <v>560</v>
      </c>
      <c r="AM11" s="15">
        <v>39</v>
      </c>
      <c r="AN11" s="15">
        <v>408</v>
      </c>
      <c r="AO11" s="15">
        <v>79</v>
      </c>
      <c r="AP11" s="15"/>
      <c r="AQ11" s="15"/>
      <c r="AR11" s="15">
        <v>374</v>
      </c>
      <c r="AS11" s="8">
        <v>54.41</v>
      </c>
      <c r="AT11" s="8">
        <v>100.92</v>
      </c>
      <c r="AU11" s="8"/>
      <c r="AV11" s="8">
        <v>44.26</v>
      </c>
      <c r="AW11" s="8">
        <v>9.9600000000000009</v>
      </c>
      <c r="AX11" s="8">
        <v>2.75</v>
      </c>
      <c r="AY11" s="17">
        <v>9.18</v>
      </c>
      <c r="AZ11" s="17"/>
      <c r="BA11" s="17">
        <v>7.21</v>
      </c>
      <c r="BB11" s="17">
        <v>1.34</v>
      </c>
      <c r="BC11" s="17">
        <v>3.75</v>
      </c>
      <c r="BD11" s="17"/>
      <c r="BE11" s="17">
        <v>3.08</v>
      </c>
      <c r="BF11" s="17">
        <v>0.41</v>
      </c>
      <c r="BG11" s="17"/>
      <c r="BH11" s="17"/>
      <c r="BI11" s="17"/>
      <c r="BJ11" s="17"/>
      <c r="BK11" s="17"/>
      <c r="BL11" s="9">
        <v>0.70340000000000003</v>
      </c>
      <c r="BM11" s="9"/>
      <c r="BN11" s="17"/>
      <c r="BO11" s="17"/>
      <c r="BP11" s="17"/>
      <c r="BQ11" s="17"/>
      <c r="BR11" s="17"/>
    </row>
    <row r="12" spans="1:70" s="4" customFormat="1" ht="15.75">
      <c r="A12" s="12" t="s">
        <v>165</v>
      </c>
      <c r="B12" s="4" t="s">
        <v>155</v>
      </c>
      <c r="C12" s="10" t="s">
        <v>159</v>
      </c>
      <c r="D12" s="4" t="s">
        <v>153</v>
      </c>
      <c r="E12" s="10"/>
      <c r="F12" s="10"/>
      <c r="G12" s="18">
        <v>5.37</v>
      </c>
      <c r="H12" s="4">
        <v>0.35</v>
      </c>
      <c r="I12" s="2">
        <v>13</v>
      </c>
      <c r="K12" s="8">
        <v>48.84</v>
      </c>
      <c r="L12" s="8">
        <v>1.7</v>
      </c>
      <c r="M12" s="8">
        <v>15.84</v>
      </c>
      <c r="N12" s="8">
        <v>12.59</v>
      </c>
      <c r="O12" s="8"/>
      <c r="P12" s="8">
        <v>0.17</v>
      </c>
      <c r="Q12" s="8">
        <v>7.24</v>
      </c>
      <c r="R12" s="8">
        <v>7.37</v>
      </c>
      <c r="S12" s="8">
        <v>3.78</v>
      </c>
      <c r="T12" s="8">
        <v>1.63</v>
      </c>
      <c r="U12" s="8">
        <v>0.6</v>
      </c>
      <c r="V12" s="17"/>
      <c r="W12" s="17"/>
      <c r="X12" s="17"/>
      <c r="Y12" s="17"/>
      <c r="Z12" s="17"/>
      <c r="AA12" s="8">
        <v>99.89</v>
      </c>
      <c r="AC12" s="17"/>
      <c r="AD12" s="17"/>
      <c r="AE12" s="17"/>
      <c r="AF12" s="15">
        <v>147</v>
      </c>
      <c r="AG12" s="11">
        <v>42.7</v>
      </c>
      <c r="AH12" s="15">
        <v>128</v>
      </c>
      <c r="AI12" s="17"/>
      <c r="AJ12" s="17"/>
      <c r="AK12" s="15">
        <v>12</v>
      </c>
      <c r="AL12" s="15">
        <v>630</v>
      </c>
      <c r="AM12" s="15">
        <v>22</v>
      </c>
      <c r="AN12" s="15">
        <v>243</v>
      </c>
      <c r="AO12" s="15">
        <v>32</v>
      </c>
      <c r="AP12" s="15"/>
      <c r="AQ12" s="15"/>
      <c r="AR12" s="15">
        <v>132</v>
      </c>
      <c r="AS12" s="8">
        <v>25.1</v>
      </c>
      <c r="AT12" s="8">
        <v>51.9</v>
      </c>
      <c r="AU12" s="8"/>
      <c r="AV12" s="8">
        <v>26</v>
      </c>
      <c r="AW12" s="8">
        <v>5.56</v>
      </c>
      <c r="AX12" s="8">
        <v>1.86</v>
      </c>
      <c r="AY12" s="17"/>
      <c r="AZ12" s="17">
        <v>0.93</v>
      </c>
      <c r="BA12" s="17"/>
      <c r="BB12" s="17"/>
      <c r="BC12" s="17"/>
      <c r="BD12" s="17"/>
      <c r="BE12" s="17">
        <v>1.76</v>
      </c>
      <c r="BF12" s="17">
        <v>0.26</v>
      </c>
      <c r="BG12" s="17">
        <v>4.8899999999999997</v>
      </c>
      <c r="BH12" s="17">
        <v>2.08</v>
      </c>
      <c r="BI12" s="17"/>
      <c r="BJ12" s="17">
        <v>2.62</v>
      </c>
      <c r="BK12" s="17">
        <v>1.4</v>
      </c>
      <c r="BL12" s="9">
        <v>0.70289999999999997</v>
      </c>
      <c r="BM12" s="9">
        <v>0.512907</v>
      </c>
      <c r="BN12" s="17"/>
      <c r="BO12" s="17"/>
      <c r="BP12" s="17"/>
      <c r="BQ12" s="17"/>
      <c r="BR12" s="17"/>
    </row>
    <row r="13" spans="1:70" s="4" customFormat="1" ht="15.75">
      <c r="A13" s="12" t="s">
        <v>166</v>
      </c>
      <c r="B13" s="4" t="s">
        <v>161</v>
      </c>
      <c r="C13" s="10" t="s">
        <v>159</v>
      </c>
      <c r="D13" s="4" t="s">
        <v>153</v>
      </c>
      <c r="E13" s="10"/>
      <c r="F13" s="10"/>
      <c r="G13" s="18">
        <v>5.37</v>
      </c>
      <c r="H13" s="4">
        <v>0.35</v>
      </c>
      <c r="I13" s="2">
        <v>13</v>
      </c>
      <c r="K13" s="8">
        <v>47.78</v>
      </c>
      <c r="L13" s="8">
        <v>1.86</v>
      </c>
      <c r="M13" s="8">
        <v>14.91</v>
      </c>
      <c r="N13" s="8">
        <v>12.83</v>
      </c>
      <c r="O13" s="8"/>
      <c r="P13" s="8">
        <v>0.17</v>
      </c>
      <c r="Q13" s="8">
        <v>8.4499999999999993</v>
      </c>
      <c r="R13" s="8">
        <v>8.98</v>
      </c>
      <c r="S13" s="8">
        <v>3.34</v>
      </c>
      <c r="T13" s="8">
        <v>0.83</v>
      </c>
      <c r="U13" s="8">
        <v>0.34</v>
      </c>
      <c r="V13" s="17"/>
      <c r="W13" s="17"/>
      <c r="X13" s="17"/>
      <c r="Y13" s="17"/>
      <c r="Z13" s="17"/>
      <c r="AA13" s="8">
        <v>99.59</v>
      </c>
      <c r="AC13" s="17"/>
      <c r="AD13" s="17"/>
      <c r="AE13" s="17"/>
      <c r="AF13" s="15">
        <v>257</v>
      </c>
      <c r="AG13" s="11">
        <v>49.2</v>
      </c>
      <c r="AH13" s="15">
        <v>123</v>
      </c>
      <c r="AI13" s="17"/>
      <c r="AJ13" s="17"/>
      <c r="AK13" s="15">
        <v>10</v>
      </c>
      <c r="AL13" s="15">
        <v>447</v>
      </c>
      <c r="AM13" s="15">
        <v>24</v>
      </c>
      <c r="AN13" s="15">
        <v>135</v>
      </c>
      <c r="AO13" s="15">
        <v>23</v>
      </c>
      <c r="AP13" s="15"/>
      <c r="AQ13" s="15"/>
      <c r="AR13" s="15">
        <v>140</v>
      </c>
      <c r="AS13" s="8">
        <v>16.399999999999999</v>
      </c>
      <c r="AT13" s="8">
        <v>32.9</v>
      </c>
      <c r="AU13" s="8"/>
      <c r="AV13" s="8">
        <v>16.2</v>
      </c>
      <c r="AW13" s="8">
        <v>4.33</v>
      </c>
      <c r="AX13" s="8">
        <v>1.59</v>
      </c>
      <c r="AY13" s="17"/>
      <c r="AZ13" s="17">
        <v>0.77</v>
      </c>
      <c r="BA13" s="17"/>
      <c r="BB13" s="17"/>
      <c r="BC13" s="17"/>
      <c r="BD13" s="17"/>
      <c r="BE13" s="17">
        <v>1.97</v>
      </c>
      <c r="BF13" s="17">
        <v>0.31</v>
      </c>
      <c r="BG13" s="17">
        <v>3.1</v>
      </c>
      <c r="BH13" s="17">
        <v>1.35</v>
      </c>
      <c r="BI13" s="17"/>
      <c r="BJ13" s="17">
        <v>1.85</v>
      </c>
      <c r="BK13" s="17"/>
      <c r="BL13" s="9">
        <v>0.70340000000000003</v>
      </c>
      <c r="BM13" s="9">
        <v>0.512795</v>
      </c>
      <c r="BN13" s="17"/>
      <c r="BO13" s="17"/>
      <c r="BP13" s="17"/>
      <c r="BQ13" s="17"/>
      <c r="BR13" s="17"/>
    </row>
    <row r="14" spans="1:70" s="4" customFormat="1" ht="15.75">
      <c r="A14" s="12" t="s">
        <v>167</v>
      </c>
      <c r="B14" s="4" t="s">
        <v>155</v>
      </c>
      <c r="C14" s="10" t="s">
        <v>159</v>
      </c>
      <c r="D14" s="4" t="s">
        <v>153</v>
      </c>
      <c r="E14" s="10"/>
      <c r="F14" s="10"/>
      <c r="G14" s="18">
        <v>4.3600000000000003</v>
      </c>
      <c r="H14" s="4">
        <v>0.21</v>
      </c>
      <c r="I14" s="2">
        <v>13</v>
      </c>
      <c r="K14" s="8">
        <v>49.52</v>
      </c>
      <c r="L14" s="8">
        <v>2.79</v>
      </c>
      <c r="M14" s="8">
        <v>14.94</v>
      </c>
      <c r="N14" s="8">
        <v>11.64</v>
      </c>
      <c r="O14" s="8"/>
      <c r="P14" s="8">
        <v>0.17</v>
      </c>
      <c r="Q14" s="8">
        <v>3.04</v>
      </c>
      <c r="R14" s="8">
        <v>7.36</v>
      </c>
      <c r="S14" s="8">
        <v>4.8099999999999996</v>
      </c>
      <c r="T14" s="8">
        <v>2.4</v>
      </c>
      <c r="U14" s="8">
        <v>0.78</v>
      </c>
      <c r="V14" s="17"/>
      <c r="W14" s="17"/>
      <c r="X14" s="17"/>
      <c r="Y14" s="17"/>
      <c r="Z14" s="17"/>
      <c r="AA14" s="8">
        <v>99.79</v>
      </c>
      <c r="AC14" s="17"/>
      <c r="AD14" s="17"/>
      <c r="AE14" s="17"/>
      <c r="AF14" s="15">
        <v>8</v>
      </c>
      <c r="AG14" s="11"/>
      <c r="AH14" s="15">
        <v>9</v>
      </c>
      <c r="AI14" s="17"/>
      <c r="AJ14" s="17"/>
      <c r="AK14" s="15">
        <v>31</v>
      </c>
      <c r="AL14" s="15">
        <v>483</v>
      </c>
      <c r="AM14" s="15">
        <v>37</v>
      </c>
      <c r="AN14" s="15">
        <v>306</v>
      </c>
      <c r="AO14" s="15">
        <v>59</v>
      </c>
      <c r="AP14" s="15"/>
      <c r="AQ14" s="15"/>
      <c r="AR14" s="15">
        <v>304</v>
      </c>
      <c r="AS14" s="8">
        <v>37</v>
      </c>
      <c r="AT14" s="8">
        <v>35.68</v>
      </c>
      <c r="AU14" s="8"/>
      <c r="AV14" s="8">
        <v>72.63</v>
      </c>
      <c r="AW14" s="8">
        <v>34.4</v>
      </c>
      <c r="AX14" s="8">
        <v>7.28</v>
      </c>
      <c r="AY14" s="17">
        <v>2.42</v>
      </c>
      <c r="AZ14" s="17">
        <v>3.56</v>
      </c>
      <c r="BA14" s="17">
        <v>7.34</v>
      </c>
      <c r="BB14" s="17">
        <v>6.12</v>
      </c>
      <c r="BC14" s="17">
        <v>1.26</v>
      </c>
      <c r="BD14" s="17"/>
      <c r="BE14" s="17"/>
      <c r="BF14" s="17">
        <v>2.79</v>
      </c>
      <c r="BG14" s="17"/>
      <c r="BH14" s="17"/>
      <c r="BI14" s="17"/>
      <c r="BJ14" s="17">
        <v>0.4</v>
      </c>
      <c r="BK14" s="17"/>
      <c r="BL14" s="9">
        <v>0.7036</v>
      </c>
      <c r="BM14" s="9">
        <v>0.51278100000000004</v>
      </c>
      <c r="BN14" s="17"/>
      <c r="BO14" s="17"/>
      <c r="BP14" s="17"/>
      <c r="BQ14" s="17"/>
      <c r="BR14" s="17"/>
    </row>
    <row r="15" spans="1:70" s="4" customFormat="1" ht="15.75">
      <c r="A15" s="12" t="s">
        <v>168</v>
      </c>
      <c r="B15" s="4" t="s">
        <v>161</v>
      </c>
      <c r="C15" s="10" t="s">
        <v>159</v>
      </c>
      <c r="D15" s="4" t="s">
        <v>153</v>
      </c>
      <c r="E15" s="10"/>
      <c r="F15" s="10"/>
      <c r="G15" s="18">
        <v>2.4700000000000002</v>
      </c>
      <c r="H15" s="4">
        <v>0.38</v>
      </c>
      <c r="I15" s="2">
        <v>13</v>
      </c>
      <c r="K15" s="8">
        <v>48.86</v>
      </c>
      <c r="L15" s="8">
        <v>1.84</v>
      </c>
      <c r="M15" s="8">
        <v>16.63</v>
      </c>
      <c r="N15" s="8">
        <v>10.38</v>
      </c>
      <c r="O15" s="8"/>
      <c r="P15" s="8">
        <v>0.14000000000000001</v>
      </c>
      <c r="Q15" s="8">
        <v>7.06</v>
      </c>
      <c r="R15" s="8">
        <v>8.1199999999999992</v>
      </c>
      <c r="S15" s="8">
        <v>3.99</v>
      </c>
      <c r="T15" s="8">
        <v>1.75</v>
      </c>
      <c r="U15" s="8">
        <v>0.54</v>
      </c>
      <c r="V15" s="17"/>
      <c r="W15" s="17"/>
      <c r="X15" s="17"/>
      <c r="Y15" s="17"/>
      <c r="Z15" s="17"/>
      <c r="AA15" s="8">
        <v>99.59</v>
      </c>
      <c r="AC15" s="17"/>
      <c r="AD15" s="17"/>
      <c r="AE15" s="17"/>
      <c r="AF15" s="15">
        <v>176</v>
      </c>
      <c r="AG15" s="11">
        <v>35.9</v>
      </c>
      <c r="AH15" s="15">
        <v>97</v>
      </c>
      <c r="AI15" s="17"/>
      <c r="AJ15" s="17"/>
      <c r="AK15" s="15">
        <v>16</v>
      </c>
      <c r="AL15" s="15">
        <v>720</v>
      </c>
      <c r="AM15" s="15">
        <v>26</v>
      </c>
      <c r="AN15" s="15">
        <v>212</v>
      </c>
      <c r="AO15" s="15">
        <v>38</v>
      </c>
      <c r="AP15" s="15"/>
      <c r="AQ15" s="15"/>
      <c r="AR15" s="15">
        <v>205</v>
      </c>
      <c r="AS15" s="8">
        <v>28.5</v>
      </c>
      <c r="AT15" s="8">
        <v>55.4</v>
      </c>
      <c r="AU15" s="8"/>
      <c r="AV15" s="8">
        <v>28.5</v>
      </c>
      <c r="AW15" s="8">
        <v>5.58</v>
      </c>
      <c r="AX15" s="8">
        <v>1.94</v>
      </c>
      <c r="AY15" s="17"/>
      <c r="AZ15" s="17">
        <v>0.91</v>
      </c>
      <c r="BA15" s="17"/>
      <c r="BB15" s="17"/>
      <c r="BC15" s="17"/>
      <c r="BD15" s="17"/>
      <c r="BE15" s="17">
        <v>1.99</v>
      </c>
      <c r="BF15" s="17">
        <v>0.31</v>
      </c>
      <c r="BG15" s="17">
        <v>4.2699999999999996</v>
      </c>
      <c r="BH15" s="17">
        <v>2.33</v>
      </c>
      <c r="BI15" s="17"/>
      <c r="BJ15" s="17">
        <v>3.04</v>
      </c>
      <c r="BK15" s="17">
        <v>1.29</v>
      </c>
      <c r="BL15" s="9">
        <v>0.70340000000000003</v>
      </c>
      <c r="BM15" s="9">
        <v>0.51278900000000005</v>
      </c>
      <c r="BN15" s="17"/>
      <c r="BO15" s="17"/>
      <c r="BP15" s="17"/>
      <c r="BQ15" s="17"/>
      <c r="BR15" s="17"/>
    </row>
    <row r="16" spans="1:70" s="4" customFormat="1" ht="15.75">
      <c r="A16" s="12" t="s">
        <v>169</v>
      </c>
      <c r="B16" s="4" t="s">
        <v>155</v>
      </c>
      <c r="C16" s="10" t="s">
        <v>159</v>
      </c>
      <c r="D16" s="4" t="s">
        <v>153</v>
      </c>
      <c r="E16" s="10"/>
      <c r="F16" s="10"/>
      <c r="G16" s="18">
        <v>2.4700000000000002</v>
      </c>
      <c r="H16" s="4">
        <v>0.38</v>
      </c>
      <c r="I16" s="2">
        <v>13</v>
      </c>
      <c r="K16" s="8">
        <v>49.39</v>
      </c>
      <c r="L16" s="8">
        <v>1.86</v>
      </c>
      <c r="M16" s="8">
        <v>16.36</v>
      </c>
      <c r="N16" s="8">
        <v>10.78</v>
      </c>
      <c r="O16" s="8"/>
      <c r="P16" s="8">
        <v>0.14000000000000001</v>
      </c>
      <c r="Q16" s="8">
        <v>6.52</v>
      </c>
      <c r="R16" s="8">
        <v>8.0299999999999994</v>
      </c>
      <c r="S16" s="8">
        <v>4.2699999999999996</v>
      </c>
      <c r="T16" s="8">
        <v>1.51</v>
      </c>
      <c r="U16" s="8">
        <v>0.59</v>
      </c>
      <c r="V16" s="17"/>
      <c r="W16" s="17"/>
      <c r="X16" s="17"/>
      <c r="Y16" s="17"/>
      <c r="Z16" s="17"/>
      <c r="AA16" s="8">
        <v>99.98</v>
      </c>
      <c r="AC16" s="17"/>
      <c r="AD16" s="17"/>
      <c r="AE16" s="17"/>
      <c r="AF16" s="15">
        <v>169</v>
      </c>
      <c r="AG16" s="11">
        <v>36.700000000000003</v>
      </c>
      <c r="AH16" s="15">
        <v>78</v>
      </c>
      <c r="AI16" s="17"/>
      <c r="AJ16" s="17"/>
      <c r="AK16" s="15">
        <v>13</v>
      </c>
      <c r="AL16" s="15">
        <v>850</v>
      </c>
      <c r="AM16" s="15">
        <v>21</v>
      </c>
      <c r="AN16" s="15">
        <v>191</v>
      </c>
      <c r="AO16" s="15">
        <v>42</v>
      </c>
      <c r="AP16" s="15"/>
      <c r="AQ16" s="15"/>
      <c r="AR16" s="15">
        <v>248</v>
      </c>
      <c r="AS16" s="8">
        <v>31.1</v>
      </c>
      <c r="AT16" s="8">
        <v>56.8</v>
      </c>
      <c r="AU16" s="8"/>
      <c r="AV16" s="8">
        <v>28.2</v>
      </c>
      <c r="AW16" s="8">
        <v>5.62</v>
      </c>
      <c r="AX16" s="8">
        <v>1.96</v>
      </c>
      <c r="AY16" s="17"/>
      <c r="AZ16" s="17">
        <v>0.74</v>
      </c>
      <c r="BA16" s="17"/>
      <c r="BB16" s="17"/>
      <c r="BC16" s="17"/>
      <c r="BD16" s="17"/>
      <c r="BE16" s="17">
        <v>1.72</v>
      </c>
      <c r="BF16" s="17">
        <v>0.28000000000000003</v>
      </c>
      <c r="BG16" s="17">
        <v>4.08</v>
      </c>
      <c r="BH16" s="17">
        <v>2.4</v>
      </c>
      <c r="BI16" s="17"/>
      <c r="BJ16" s="17">
        <v>3.55</v>
      </c>
      <c r="BK16" s="17">
        <v>1.1200000000000001</v>
      </c>
      <c r="BL16" s="9">
        <v>0.7036</v>
      </c>
      <c r="BM16" s="9">
        <v>0.51281200000000005</v>
      </c>
      <c r="BN16" s="17"/>
      <c r="BO16" s="17"/>
      <c r="BP16" s="17"/>
      <c r="BQ16" s="17"/>
      <c r="BR16" s="17"/>
    </row>
    <row r="17" spans="1:70" s="4" customFormat="1" ht="15.75">
      <c r="A17" s="12" t="s">
        <v>170</v>
      </c>
      <c r="B17" s="4" t="s">
        <v>155</v>
      </c>
      <c r="C17" s="10" t="s">
        <v>159</v>
      </c>
      <c r="D17" s="4" t="s">
        <v>153</v>
      </c>
      <c r="E17" s="10"/>
      <c r="F17" s="10"/>
      <c r="G17" s="18">
        <v>5.15</v>
      </c>
      <c r="H17" s="4">
        <v>0.33</v>
      </c>
      <c r="I17" s="2">
        <v>13</v>
      </c>
      <c r="K17" s="8">
        <v>48.78</v>
      </c>
      <c r="L17" s="8">
        <v>1.93</v>
      </c>
      <c r="M17" s="8">
        <v>16.68</v>
      </c>
      <c r="N17" s="8">
        <v>11.34</v>
      </c>
      <c r="O17" s="8"/>
      <c r="P17" s="8">
        <v>0.14000000000000001</v>
      </c>
      <c r="Q17" s="8">
        <v>6.26</v>
      </c>
      <c r="R17" s="8">
        <v>8.93</v>
      </c>
      <c r="S17" s="8">
        <v>3.91</v>
      </c>
      <c r="T17" s="8">
        <v>1.26</v>
      </c>
      <c r="U17" s="8">
        <v>0.44</v>
      </c>
      <c r="V17" s="17"/>
      <c r="W17" s="17"/>
      <c r="X17" s="17"/>
      <c r="Y17" s="17"/>
      <c r="Z17" s="17"/>
      <c r="AA17" s="8">
        <v>99.67</v>
      </c>
      <c r="AC17" s="17"/>
      <c r="AD17" s="17"/>
      <c r="AE17" s="17"/>
      <c r="AF17" s="15">
        <v>133</v>
      </c>
      <c r="AG17" s="11">
        <v>37.5</v>
      </c>
      <c r="AH17" s="15">
        <v>58</v>
      </c>
      <c r="AI17" s="17"/>
      <c r="AJ17" s="17"/>
      <c r="AK17" s="15">
        <v>17</v>
      </c>
      <c r="AL17" s="15">
        <v>584</v>
      </c>
      <c r="AM17" s="15">
        <v>24</v>
      </c>
      <c r="AN17" s="15">
        <v>170</v>
      </c>
      <c r="AO17" s="15">
        <v>26</v>
      </c>
      <c r="AP17" s="15"/>
      <c r="AQ17" s="15"/>
      <c r="AR17" s="15">
        <v>161</v>
      </c>
      <c r="AS17" s="8">
        <v>21.4</v>
      </c>
      <c r="AT17" s="8">
        <v>40.200000000000003</v>
      </c>
      <c r="AU17" s="8"/>
      <c r="AV17" s="8">
        <v>21.1</v>
      </c>
      <c r="AW17" s="8">
        <v>5.01</v>
      </c>
      <c r="AX17" s="8">
        <v>1.74</v>
      </c>
      <c r="AY17" s="17"/>
      <c r="AZ17" s="17">
        <v>0.85</v>
      </c>
      <c r="BA17" s="17"/>
      <c r="BB17" s="17"/>
      <c r="BC17" s="17"/>
      <c r="BD17" s="17"/>
      <c r="BE17" s="17">
        <v>2.14</v>
      </c>
      <c r="BF17" s="17">
        <v>0.34</v>
      </c>
      <c r="BG17" s="17">
        <v>1.59</v>
      </c>
      <c r="BH17" s="17">
        <v>1.59</v>
      </c>
      <c r="BI17" s="17"/>
      <c r="BJ17" s="17">
        <v>2.67</v>
      </c>
      <c r="BK17" s="17">
        <v>0.82</v>
      </c>
      <c r="BL17" s="9">
        <v>0.70330000000000004</v>
      </c>
      <c r="BM17" s="9">
        <v>0.51286500000000002</v>
      </c>
      <c r="BN17" s="17"/>
      <c r="BO17" s="17"/>
      <c r="BP17" s="17"/>
      <c r="BQ17" s="17"/>
      <c r="BR17" s="17"/>
    </row>
    <row r="18" spans="1:70" s="4" customFormat="1" ht="15.75">
      <c r="A18" s="12" t="s">
        <v>171</v>
      </c>
      <c r="B18" s="4" t="s">
        <v>161</v>
      </c>
      <c r="C18" s="10" t="s">
        <v>159</v>
      </c>
      <c r="D18" s="4" t="s">
        <v>153</v>
      </c>
      <c r="E18" s="10"/>
      <c r="F18" s="10"/>
      <c r="G18" s="18">
        <v>5.15</v>
      </c>
      <c r="H18" s="4">
        <v>0.33</v>
      </c>
      <c r="I18" s="2">
        <v>13</v>
      </c>
      <c r="K18" s="8">
        <v>47.43</v>
      </c>
      <c r="L18" s="8">
        <v>1.88</v>
      </c>
      <c r="M18" s="8">
        <v>15.65</v>
      </c>
      <c r="N18" s="8">
        <v>11.7</v>
      </c>
      <c r="O18" s="8"/>
      <c r="P18" s="8">
        <v>0.16</v>
      </c>
      <c r="Q18" s="8">
        <v>8.2200000000000006</v>
      </c>
      <c r="R18" s="8">
        <v>8.99</v>
      </c>
      <c r="S18" s="8">
        <v>3.56</v>
      </c>
      <c r="T18" s="8">
        <v>0.95</v>
      </c>
      <c r="U18" s="8">
        <v>0.35</v>
      </c>
      <c r="V18" s="17"/>
      <c r="W18" s="17"/>
      <c r="X18" s="17"/>
      <c r="Y18" s="17"/>
      <c r="Z18" s="17"/>
      <c r="AA18" s="8">
        <v>99.9</v>
      </c>
      <c r="AC18" s="17"/>
      <c r="AD18" s="17"/>
      <c r="AE18" s="17"/>
      <c r="AF18" s="15">
        <v>248</v>
      </c>
      <c r="AG18" s="11"/>
      <c r="AH18" s="15">
        <v>111</v>
      </c>
      <c r="AI18" s="17"/>
      <c r="AJ18" s="17"/>
      <c r="AK18" s="15">
        <v>12</v>
      </c>
      <c r="AL18" s="15">
        <v>470</v>
      </c>
      <c r="AM18" s="15">
        <v>24</v>
      </c>
      <c r="AN18" s="15">
        <v>160</v>
      </c>
      <c r="AO18" s="15">
        <v>24</v>
      </c>
      <c r="AP18" s="15"/>
      <c r="AQ18" s="15"/>
      <c r="AR18" s="15">
        <v>149</v>
      </c>
      <c r="AS18" s="8">
        <v>16.41</v>
      </c>
      <c r="AT18" s="8">
        <v>33.07</v>
      </c>
      <c r="AU18" s="8"/>
      <c r="AV18" s="8">
        <v>17.440000000000001</v>
      </c>
      <c r="AW18" s="8">
        <v>4.74</v>
      </c>
      <c r="AX18" s="8">
        <v>1.58</v>
      </c>
      <c r="AY18" s="17">
        <v>4.54</v>
      </c>
      <c r="AZ18" s="17"/>
      <c r="BA18" s="17">
        <v>4.5199999999999996</v>
      </c>
      <c r="BB18" s="17">
        <v>0.83</v>
      </c>
      <c r="BC18" s="17">
        <v>2.2400000000000002</v>
      </c>
      <c r="BD18" s="17"/>
      <c r="BE18" s="17">
        <v>2.11</v>
      </c>
      <c r="BF18" s="17">
        <v>0.28000000000000003</v>
      </c>
      <c r="BG18" s="17"/>
      <c r="BH18" s="17"/>
      <c r="BI18" s="17"/>
      <c r="BJ18" s="17"/>
      <c r="BK18" s="17"/>
      <c r="BL18" s="9">
        <v>0.70350000000000001</v>
      </c>
      <c r="BM18" s="9">
        <v>0.512795</v>
      </c>
      <c r="BN18" s="17"/>
      <c r="BO18" s="17"/>
      <c r="BP18" s="17"/>
      <c r="BQ18" s="17"/>
      <c r="BR18" s="17"/>
    </row>
    <row r="19" spans="1:70" s="4" customFormat="1" ht="15.75">
      <c r="A19" s="12" t="s">
        <v>172</v>
      </c>
      <c r="B19" s="4" t="s">
        <v>240</v>
      </c>
      <c r="C19" s="10" t="s">
        <v>159</v>
      </c>
      <c r="D19" s="4" t="s">
        <v>153</v>
      </c>
      <c r="E19" s="10"/>
      <c r="F19" s="10"/>
      <c r="G19" s="18">
        <v>6.5</v>
      </c>
      <c r="H19" s="4">
        <v>0.6</v>
      </c>
      <c r="I19" s="2">
        <v>13</v>
      </c>
      <c r="K19" s="8">
        <v>42.36</v>
      </c>
      <c r="L19" s="8">
        <v>0.71</v>
      </c>
      <c r="M19" s="8">
        <v>10.99</v>
      </c>
      <c r="N19" s="8">
        <v>14.86</v>
      </c>
      <c r="O19" s="8"/>
      <c r="P19" s="8">
        <v>0.18</v>
      </c>
      <c r="Q19" s="8">
        <v>18.25</v>
      </c>
      <c r="R19" s="8">
        <v>4.7</v>
      </c>
      <c r="S19" s="8">
        <v>3.49</v>
      </c>
      <c r="T19" s="8">
        <v>0.2</v>
      </c>
      <c r="U19" s="8">
        <v>0.1</v>
      </c>
      <c r="V19" s="17"/>
      <c r="W19" s="17"/>
      <c r="X19" s="17"/>
      <c r="Y19" s="17"/>
      <c r="Z19" s="17"/>
      <c r="AA19" s="8">
        <v>99.61</v>
      </c>
      <c r="AC19" s="17"/>
      <c r="AD19" s="17"/>
      <c r="AE19" s="17"/>
      <c r="AF19" s="15">
        <v>430</v>
      </c>
      <c r="AG19" s="11">
        <v>90.2</v>
      </c>
      <c r="AH19" s="15">
        <v>536</v>
      </c>
      <c r="AI19" s="17"/>
      <c r="AJ19" s="17"/>
      <c r="AK19" s="15">
        <v>6</v>
      </c>
      <c r="AL19" s="15">
        <v>231</v>
      </c>
      <c r="AM19" s="15">
        <v>11</v>
      </c>
      <c r="AN19" s="15">
        <v>53</v>
      </c>
      <c r="AO19" s="15">
        <v>5</v>
      </c>
      <c r="AP19" s="15"/>
      <c r="AQ19" s="15"/>
      <c r="AR19" s="15">
        <v>76</v>
      </c>
      <c r="AS19" s="8">
        <v>5</v>
      </c>
      <c r="AT19" s="14">
        <v>10.6</v>
      </c>
      <c r="AU19" s="8"/>
      <c r="AV19" s="8">
        <v>5.4</v>
      </c>
      <c r="AW19" s="8">
        <v>1.44</v>
      </c>
      <c r="AX19" s="8">
        <v>0.65</v>
      </c>
      <c r="AY19" s="17"/>
      <c r="AZ19" s="17">
        <v>0.34</v>
      </c>
      <c r="BA19" s="17"/>
      <c r="BB19" s="17"/>
      <c r="BC19" s="17"/>
      <c r="BD19" s="17"/>
      <c r="BE19" s="17">
        <v>0.96</v>
      </c>
      <c r="BF19" s="17">
        <v>0.16</v>
      </c>
      <c r="BG19" s="17">
        <v>1.0900000000000001</v>
      </c>
      <c r="BH19" s="17">
        <v>0.3</v>
      </c>
      <c r="BI19" s="17"/>
      <c r="BJ19" s="17">
        <v>0.47</v>
      </c>
      <c r="BK19" s="17"/>
      <c r="BL19" s="9">
        <v>0.70330000000000004</v>
      </c>
      <c r="BM19" s="9">
        <v>0.51286100000000001</v>
      </c>
      <c r="BN19" s="17"/>
      <c r="BO19" s="17"/>
      <c r="BP19" s="17"/>
      <c r="BQ19" s="17"/>
      <c r="BR19" s="17"/>
    </row>
    <row r="20" spans="1:70" s="4" customFormat="1" ht="15.75">
      <c r="A20" s="12" t="s">
        <v>173</v>
      </c>
      <c r="B20" s="4" t="s">
        <v>241</v>
      </c>
      <c r="C20" s="10" t="s">
        <v>159</v>
      </c>
      <c r="D20" s="4" t="s">
        <v>153</v>
      </c>
      <c r="E20" s="10"/>
      <c r="F20" s="10"/>
      <c r="G20" s="18">
        <v>6.5</v>
      </c>
      <c r="H20" s="4">
        <v>0.6</v>
      </c>
      <c r="I20" s="2">
        <v>13</v>
      </c>
      <c r="K20" s="8">
        <v>48.99</v>
      </c>
      <c r="L20" s="8">
        <v>2.06</v>
      </c>
      <c r="M20" s="8">
        <v>17.100000000000001</v>
      </c>
      <c r="N20" s="8">
        <v>9.68</v>
      </c>
      <c r="O20" s="8"/>
      <c r="P20" s="8">
        <v>0.13</v>
      </c>
      <c r="Q20" s="8">
        <v>4.66</v>
      </c>
      <c r="R20" s="8">
        <v>7.82</v>
      </c>
      <c r="S20" s="8">
        <v>4.5599999999999996</v>
      </c>
      <c r="T20" s="8">
        <v>2.4700000000000002</v>
      </c>
      <c r="U20" s="8">
        <v>0.76</v>
      </c>
      <c r="V20" s="17"/>
      <c r="W20" s="17"/>
      <c r="X20" s="17"/>
      <c r="Y20" s="17"/>
      <c r="Z20" s="17"/>
      <c r="AA20" s="8">
        <v>100.05</v>
      </c>
      <c r="AC20" s="17"/>
      <c r="AD20" s="17"/>
      <c r="AE20" s="17"/>
      <c r="AF20" s="15">
        <v>67</v>
      </c>
      <c r="AG20" s="11"/>
      <c r="AH20" s="15">
        <v>25</v>
      </c>
      <c r="AI20" s="17"/>
      <c r="AJ20" s="17"/>
      <c r="AK20" s="15">
        <v>24</v>
      </c>
      <c r="AL20" s="15">
        <v>896</v>
      </c>
      <c r="AM20" s="15">
        <v>21</v>
      </c>
      <c r="AN20" s="15">
        <v>290</v>
      </c>
      <c r="AO20" s="15">
        <v>56</v>
      </c>
      <c r="AP20" s="15"/>
      <c r="AQ20" s="15"/>
      <c r="AR20" s="15">
        <v>246</v>
      </c>
      <c r="AS20" s="8">
        <v>34.549999999999997</v>
      </c>
      <c r="AT20" s="8">
        <v>68.95</v>
      </c>
      <c r="AU20" s="8"/>
      <c r="AV20" s="8">
        <v>30.45</v>
      </c>
      <c r="AW20" s="8">
        <v>6.72</v>
      </c>
      <c r="AX20" s="8">
        <v>2.25</v>
      </c>
      <c r="AY20" s="17">
        <v>5.57</v>
      </c>
      <c r="AZ20" s="17"/>
      <c r="BA20" s="17">
        <v>4.42</v>
      </c>
      <c r="BB20" s="17">
        <v>0.78</v>
      </c>
      <c r="BC20" s="17">
        <v>2.17</v>
      </c>
      <c r="BD20" s="17"/>
      <c r="BE20" s="17">
        <v>1.68</v>
      </c>
      <c r="BF20" s="17">
        <v>0.21</v>
      </c>
      <c r="BG20" s="17"/>
      <c r="BH20" s="17"/>
      <c r="BI20" s="17"/>
      <c r="BJ20" s="17"/>
      <c r="BK20" s="17"/>
      <c r="BL20" s="9">
        <v>0.70330000000000004</v>
      </c>
      <c r="BM20" s="9">
        <v>0.51286299999999996</v>
      </c>
      <c r="BN20" s="17"/>
      <c r="BO20" s="17"/>
      <c r="BP20" s="17"/>
      <c r="BQ20" s="17"/>
      <c r="BR20" s="17"/>
    </row>
    <row r="21" spans="1:70" s="4" customFormat="1" ht="15.75">
      <c r="A21" s="12"/>
      <c r="C21" s="10"/>
      <c r="E21" s="10"/>
      <c r="F21" s="10"/>
      <c r="G21" s="18"/>
      <c r="I21" s="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7"/>
      <c r="W21" s="17"/>
      <c r="X21" s="17"/>
      <c r="Y21" s="17"/>
      <c r="Z21" s="17"/>
      <c r="AA21" s="8"/>
      <c r="AC21" s="17"/>
      <c r="AD21" s="17"/>
      <c r="AE21" s="17"/>
      <c r="AF21" s="15"/>
      <c r="AG21" s="11"/>
      <c r="AH21" s="15"/>
      <c r="AI21" s="17"/>
      <c r="AJ21" s="17"/>
      <c r="AK21" s="15"/>
      <c r="AL21" s="15"/>
      <c r="AM21" s="15"/>
      <c r="AN21" s="15"/>
      <c r="AO21" s="15"/>
      <c r="AP21" s="15"/>
      <c r="AQ21" s="15"/>
      <c r="AR21" s="15"/>
      <c r="AS21" s="8"/>
      <c r="AT21" s="8"/>
      <c r="AU21" s="8"/>
      <c r="AV21" s="8"/>
      <c r="AW21" s="8"/>
      <c r="AX21" s="8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9"/>
      <c r="BM21" s="9"/>
      <c r="BN21" s="17"/>
      <c r="BO21" s="17"/>
      <c r="BP21" s="17"/>
      <c r="BQ21" s="17"/>
      <c r="BR21" s="17"/>
    </row>
    <row r="22" spans="1:70" s="4" customFormat="1" ht="15.75">
      <c r="A22" s="6" t="s">
        <v>174</v>
      </c>
      <c r="B22" s="4" t="s">
        <v>175</v>
      </c>
      <c r="D22" s="4" t="s">
        <v>153</v>
      </c>
      <c r="E22" s="17">
        <f>63+47.53/60</f>
        <v>63.792166666666667</v>
      </c>
      <c r="F22" s="17">
        <f>57+48.6/60</f>
        <v>57.81</v>
      </c>
      <c r="I22" s="2">
        <v>15</v>
      </c>
      <c r="K22" s="8">
        <v>46.76</v>
      </c>
      <c r="L22" s="8">
        <v>1.61</v>
      </c>
      <c r="M22" s="8">
        <v>14.7</v>
      </c>
      <c r="N22" s="8">
        <v>2.11</v>
      </c>
      <c r="O22" s="8">
        <v>8.75</v>
      </c>
      <c r="P22" s="8">
        <v>0.19</v>
      </c>
      <c r="Q22" s="8">
        <v>9.93</v>
      </c>
      <c r="R22" s="8">
        <v>9.0299999999999994</v>
      </c>
      <c r="S22" s="8">
        <v>2.93</v>
      </c>
      <c r="T22" s="8">
        <v>0.56999999999999995</v>
      </c>
      <c r="U22" s="8">
        <v>0.31</v>
      </c>
      <c r="W22" s="4">
        <v>0.04</v>
      </c>
      <c r="X22" s="4">
        <v>0.14000000000000001</v>
      </c>
      <c r="Y22" s="4">
        <v>1.51</v>
      </c>
      <c r="Z22" s="4">
        <v>1.19</v>
      </c>
      <c r="AA22" s="4">
        <v>99.77</v>
      </c>
      <c r="AC22" s="4">
        <v>5.9</v>
      </c>
      <c r="AD22" s="4">
        <v>25.5</v>
      </c>
      <c r="AE22" s="4">
        <v>175</v>
      </c>
      <c r="AF22" s="4">
        <v>592</v>
      </c>
      <c r="AG22" s="4">
        <v>47.7</v>
      </c>
      <c r="AH22" s="4">
        <v>131</v>
      </c>
      <c r="AI22" s="4">
        <v>45.1</v>
      </c>
      <c r="AK22" s="4">
        <v>5.0999999999999996</v>
      </c>
      <c r="AL22" s="4">
        <v>412</v>
      </c>
      <c r="AM22" s="4">
        <v>24.4</v>
      </c>
      <c r="AN22" s="4">
        <v>145</v>
      </c>
      <c r="AO22" s="4">
        <v>20.399999999999999</v>
      </c>
      <c r="AQ22" s="4">
        <v>0.22</v>
      </c>
      <c r="AR22" s="4">
        <v>96</v>
      </c>
      <c r="AS22" s="4">
        <v>19.3</v>
      </c>
      <c r="AT22" s="4">
        <v>41.5</v>
      </c>
      <c r="AU22" s="4">
        <v>5.09</v>
      </c>
      <c r="AV22" s="4">
        <v>21</v>
      </c>
      <c r="AW22" s="4">
        <v>4.8499999999999996</v>
      </c>
      <c r="AX22" s="4">
        <v>1.71</v>
      </c>
      <c r="AY22" s="4">
        <v>3.77</v>
      </c>
      <c r="AZ22" s="4">
        <v>0.64</v>
      </c>
      <c r="BA22" s="4">
        <v>4.7300000000000004</v>
      </c>
      <c r="BB22" s="4">
        <v>0.98</v>
      </c>
      <c r="BC22" s="4">
        <v>2.88</v>
      </c>
      <c r="BD22" s="4">
        <v>0.39</v>
      </c>
      <c r="BE22" s="4">
        <v>2.58</v>
      </c>
      <c r="BF22" s="4">
        <v>0.38</v>
      </c>
      <c r="BG22" s="4">
        <v>3.13</v>
      </c>
      <c r="BH22" s="4">
        <v>1.06</v>
      </c>
      <c r="BI22" s="4">
        <v>2.4700000000000002</v>
      </c>
      <c r="BJ22" s="4">
        <v>1.81</v>
      </c>
      <c r="BK22" s="4">
        <v>0.62</v>
      </c>
      <c r="BL22" s="4">
        <v>0.70338699999999998</v>
      </c>
      <c r="BM22" s="4">
        <v>0.51288400000000001</v>
      </c>
      <c r="BO22" s="13">
        <v>18.855</v>
      </c>
      <c r="BP22" s="13">
        <v>15.601000000000001</v>
      </c>
      <c r="BQ22" s="13">
        <v>38.555999999999997</v>
      </c>
    </row>
    <row r="23" spans="1:70" s="4" customFormat="1" ht="15.75">
      <c r="A23" s="6" t="s">
        <v>176</v>
      </c>
      <c r="B23" s="4" t="s">
        <v>177</v>
      </c>
      <c r="D23" s="4" t="s">
        <v>153</v>
      </c>
      <c r="E23" s="17">
        <f>63+48.19/60</f>
        <v>63.803166666666669</v>
      </c>
      <c r="F23" s="17">
        <f>57+57.1/60</f>
        <v>57.951666666666668</v>
      </c>
      <c r="I23" s="2">
        <v>15</v>
      </c>
      <c r="K23" s="8">
        <v>45.9</v>
      </c>
      <c r="L23" s="8">
        <v>1.35</v>
      </c>
      <c r="M23" s="8">
        <v>15.73</v>
      </c>
      <c r="N23" s="8">
        <v>2.27</v>
      </c>
      <c r="O23" s="8">
        <v>7.04</v>
      </c>
      <c r="P23" s="8">
        <v>0.17</v>
      </c>
      <c r="Q23" s="8">
        <v>7.03</v>
      </c>
      <c r="R23" s="8">
        <v>6.91</v>
      </c>
      <c r="S23" s="8">
        <v>4.5199999999999996</v>
      </c>
      <c r="T23" s="8">
        <v>2.12</v>
      </c>
      <c r="U23" s="8">
        <v>0.39</v>
      </c>
      <c r="W23" s="4">
        <v>0.04</v>
      </c>
      <c r="X23" s="4">
        <v>0.01</v>
      </c>
      <c r="Y23" s="4">
        <v>5.34</v>
      </c>
      <c r="Z23" s="4">
        <v>0.96</v>
      </c>
      <c r="AA23" s="4">
        <v>99.77</v>
      </c>
      <c r="AC23" s="4" t="s">
        <v>178</v>
      </c>
      <c r="AD23" s="4">
        <v>25.3</v>
      </c>
      <c r="AE23" s="4">
        <v>165</v>
      </c>
      <c r="AF23" s="4">
        <v>317</v>
      </c>
      <c r="AG23" s="4">
        <v>34.700000000000003</v>
      </c>
      <c r="AH23" s="4">
        <v>59</v>
      </c>
      <c r="AI23" s="4">
        <v>34</v>
      </c>
      <c r="AK23" s="4">
        <v>20</v>
      </c>
      <c r="AL23" s="4">
        <v>672</v>
      </c>
      <c r="AM23" s="4">
        <v>23.6</v>
      </c>
      <c r="AN23" s="4">
        <v>164</v>
      </c>
      <c r="AO23" s="4">
        <v>29.1</v>
      </c>
      <c r="AQ23" s="4">
        <v>0.56999999999999995</v>
      </c>
      <c r="AR23" s="4">
        <v>162</v>
      </c>
      <c r="AS23" s="4">
        <v>28.2</v>
      </c>
      <c r="AT23" s="4">
        <v>56.4</v>
      </c>
      <c r="AU23" s="4">
        <v>6.5</v>
      </c>
      <c r="AV23" s="4">
        <v>24.9</v>
      </c>
      <c r="AW23" s="4">
        <v>5.44</v>
      </c>
      <c r="AX23" s="4">
        <v>1.78</v>
      </c>
      <c r="AY23" s="4">
        <v>4.28</v>
      </c>
      <c r="AZ23" s="4">
        <v>0.7</v>
      </c>
      <c r="BA23" s="4">
        <v>4.68</v>
      </c>
      <c r="BB23" s="4">
        <v>0.96</v>
      </c>
      <c r="BC23" s="4">
        <v>3</v>
      </c>
      <c r="BD23" s="4">
        <v>0.39</v>
      </c>
      <c r="BE23" s="4">
        <v>2.5299999999999998</v>
      </c>
      <c r="BF23" s="4">
        <v>0.38</v>
      </c>
      <c r="BG23" s="4">
        <v>3.39</v>
      </c>
      <c r="BH23" s="4">
        <v>1.38</v>
      </c>
      <c r="BI23" s="4">
        <v>3.86</v>
      </c>
      <c r="BJ23" s="4">
        <v>3.05</v>
      </c>
      <c r="BK23" s="4">
        <v>0.93</v>
      </c>
      <c r="BL23" s="4">
        <v>0.70394800000000002</v>
      </c>
      <c r="BM23" s="4">
        <v>0.512818</v>
      </c>
      <c r="BO23" s="13">
        <v>18.856999999999999</v>
      </c>
      <c r="BP23" s="13">
        <v>15.519</v>
      </c>
      <c r="BQ23" s="13">
        <v>38.643999999999998</v>
      </c>
    </row>
    <row r="24" spans="1:70" s="4" customFormat="1" ht="15.75">
      <c r="A24" s="6" t="s">
        <v>179</v>
      </c>
      <c r="B24" s="4" t="s">
        <v>175</v>
      </c>
      <c r="D24" s="4" t="s">
        <v>153</v>
      </c>
      <c r="E24" s="17">
        <f>63+47.82/60</f>
        <v>63.796999999999997</v>
      </c>
      <c r="F24" s="17">
        <f>57+48.05/60</f>
        <v>57.80083333333333</v>
      </c>
      <c r="I24" s="2">
        <v>15</v>
      </c>
      <c r="K24" s="8">
        <v>46.8</v>
      </c>
      <c r="L24" s="8">
        <v>1.65</v>
      </c>
      <c r="M24" s="8">
        <v>15.31</v>
      </c>
      <c r="N24" s="8">
        <v>2.0699999999999998</v>
      </c>
      <c r="O24" s="8">
        <v>8.4600000000000009</v>
      </c>
      <c r="P24" s="8">
        <v>0.18</v>
      </c>
      <c r="Q24" s="8">
        <v>9.32</v>
      </c>
      <c r="R24" s="8">
        <v>8.19</v>
      </c>
      <c r="S24" s="8">
        <v>3.41</v>
      </c>
      <c r="T24" s="8">
        <v>1.21</v>
      </c>
      <c r="U24" s="8">
        <v>0.32</v>
      </c>
      <c r="W24" s="4">
        <v>0.04</v>
      </c>
      <c r="X24" s="4">
        <v>0.02</v>
      </c>
      <c r="Y24" s="4">
        <v>2.41</v>
      </c>
      <c r="Z24" s="4">
        <v>0.38</v>
      </c>
      <c r="AA24" s="4">
        <v>99.77</v>
      </c>
      <c r="AC24" s="4">
        <v>6</v>
      </c>
      <c r="AD24" s="4">
        <v>25.1</v>
      </c>
      <c r="AE24" s="4">
        <v>176</v>
      </c>
      <c r="AF24" s="4">
        <v>504</v>
      </c>
      <c r="AG24" s="4">
        <v>43.1</v>
      </c>
      <c r="AH24" s="4">
        <v>115</v>
      </c>
      <c r="AI24" s="4">
        <v>42.3</v>
      </c>
      <c r="AK24" s="4">
        <v>11.5</v>
      </c>
      <c r="AL24" s="4">
        <v>584</v>
      </c>
      <c r="AM24" s="4">
        <v>24.9</v>
      </c>
      <c r="AN24" s="4">
        <v>148</v>
      </c>
      <c r="AO24" s="4">
        <v>21.3</v>
      </c>
      <c r="AQ24" s="4">
        <v>0.38</v>
      </c>
      <c r="AR24" s="4">
        <v>106</v>
      </c>
      <c r="AS24" s="4">
        <v>20.100000000000001</v>
      </c>
      <c r="AT24" s="4">
        <v>42.3</v>
      </c>
      <c r="AU24" s="4">
        <v>5.39</v>
      </c>
      <c r="AV24" s="4">
        <v>20.9</v>
      </c>
      <c r="AW24" s="4">
        <v>5.0199999999999996</v>
      </c>
      <c r="AX24" s="4">
        <v>1.69</v>
      </c>
      <c r="AY24" s="4">
        <v>3.88</v>
      </c>
      <c r="AZ24" s="4">
        <v>0.63</v>
      </c>
      <c r="BA24" s="4">
        <v>4.8099999999999996</v>
      </c>
      <c r="BB24" s="4">
        <v>1</v>
      </c>
      <c r="BC24" s="4">
        <v>2.89</v>
      </c>
      <c r="BD24" s="4">
        <v>0.39</v>
      </c>
      <c r="BE24" s="4">
        <v>2.57</v>
      </c>
      <c r="BF24" s="4">
        <v>0.37</v>
      </c>
      <c r="BG24" s="4">
        <v>3.24</v>
      </c>
      <c r="BH24" s="4">
        <v>1.1100000000000001</v>
      </c>
      <c r="BI24" s="4">
        <v>2.61</v>
      </c>
      <c r="BJ24" s="4">
        <v>1.89</v>
      </c>
      <c r="BK24" s="4">
        <v>0.63</v>
      </c>
      <c r="BL24" s="4">
        <v>0.70373699999999995</v>
      </c>
      <c r="BM24" s="4">
        <v>0.51289600000000002</v>
      </c>
      <c r="BO24" s="13">
        <v>18.841000000000001</v>
      </c>
      <c r="BP24" s="13">
        <v>15.603</v>
      </c>
      <c r="BQ24" s="13">
        <v>38.543999999999997</v>
      </c>
    </row>
    <row r="25" spans="1:70" s="4" customFormat="1" ht="15.75">
      <c r="A25" s="6" t="s">
        <v>180</v>
      </c>
      <c r="B25" s="4" t="s">
        <v>181</v>
      </c>
      <c r="D25" s="4" t="s">
        <v>153</v>
      </c>
      <c r="E25" s="17">
        <f>63+48.66/60</f>
        <v>63.811</v>
      </c>
      <c r="F25" s="17">
        <f>57+53.35/60</f>
        <v>57.889166666666668</v>
      </c>
      <c r="I25" s="2">
        <v>15</v>
      </c>
      <c r="K25" s="8">
        <v>48.38</v>
      </c>
      <c r="L25" s="8">
        <v>1.6</v>
      </c>
      <c r="M25" s="8">
        <v>15.4</v>
      </c>
      <c r="N25" s="8">
        <v>2.0299999999999998</v>
      </c>
      <c r="O25" s="8">
        <v>8.44</v>
      </c>
      <c r="P25" s="8">
        <v>0.18</v>
      </c>
      <c r="Q25" s="8">
        <v>8.7200000000000006</v>
      </c>
      <c r="R25" s="8">
        <v>8.3800000000000008</v>
      </c>
      <c r="S25" s="8">
        <v>3.06</v>
      </c>
      <c r="T25" s="8">
        <v>1.33</v>
      </c>
      <c r="U25" s="8">
        <v>0.43</v>
      </c>
      <c r="W25" s="4">
        <v>0.03</v>
      </c>
      <c r="X25" s="4">
        <v>0.03</v>
      </c>
      <c r="Y25" s="4">
        <v>1.5</v>
      </c>
      <c r="Z25" s="4">
        <v>0.43</v>
      </c>
      <c r="AA25" s="4">
        <v>99.94</v>
      </c>
      <c r="AC25" s="4">
        <v>4.5999999999999996</v>
      </c>
      <c r="AD25" s="4">
        <v>22.7</v>
      </c>
      <c r="AE25" s="4">
        <v>157</v>
      </c>
      <c r="AF25" s="4">
        <v>459</v>
      </c>
      <c r="AG25" s="4">
        <v>43.2</v>
      </c>
      <c r="AH25" s="4">
        <v>141</v>
      </c>
      <c r="AI25" s="4">
        <v>53.1</v>
      </c>
      <c r="AK25" s="4">
        <v>13.6</v>
      </c>
      <c r="AL25" s="4">
        <v>578</v>
      </c>
      <c r="AM25" s="4">
        <v>24.4</v>
      </c>
      <c r="AN25" s="4">
        <v>203</v>
      </c>
      <c r="AO25" s="4">
        <v>35.200000000000003</v>
      </c>
      <c r="AQ25" s="4">
        <v>0.14000000000000001</v>
      </c>
      <c r="AR25" s="4">
        <v>145</v>
      </c>
      <c r="AS25" s="4">
        <v>25</v>
      </c>
      <c r="AT25" s="4">
        <v>50.5</v>
      </c>
      <c r="AU25" s="4">
        <v>6.1</v>
      </c>
      <c r="AV25" s="4">
        <v>24.1</v>
      </c>
      <c r="AW25" s="4">
        <v>5.54</v>
      </c>
      <c r="AX25" s="4">
        <v>1.87</v>
      </c>
      <c r="AY25" s="4">
        <v>4.8499999999999996</v>
      </c>
      <c r="AZ25" s="4">
        <v>0.8</v>
      </c>
      <c r="BA25" s="4">
        <v>4.8</v>
      </c>
      <c r="BB25" s="4">
        <v>0.94</v>
      </c>
      <c r="BC25" s="4">
        <v>3</v>
      </c>
      <c r="BD25" s="4">
        <v>0.36</v>
      </c>
      <c r="BE25" s="4">
        <v>2.4900000000000002</v>
      </c>
      <c r="BF25" s="4">
        <v>0.35</v>
      </c>
      <c r="BG25" s="4">
        <v>4.72</v>
      </c>
      <c r="BH25" s="4">
        <v>1.97</v>
      </c>
      <c r="BI25" s="4">
        <v>4.04</v>
      </c>
      <c r="BJ25" s="4">
        <v>2.89</v>
      </c>
      <c r="BK25" s="4">
        <v>1.01</v>
      </c>
      <c r="BL25" s="4">
        <v>0.70328100000000004</v>
      </c>
      <c r="BM25" s="4">
        <v>0.512903</v>
      </c>
      <c r="BO25" s="13">
        <v>18.859000000000002</v>
      </c>
      <c r="BP25" s="13">
        <v>15.618</v>
      </c>
      <c r="BQ25" s="13">
        <v>38.616999999999997</v>
      </c>
    </row>
    <row r="26" spans="1:70" s="4" customFormat="1" ht="15.75">
      <c r="A26" s="6" t="s">
        <v>182</v>
      </c>
      <c r="B26" s="4" t="s">
        <v>183</v>
      </c>
      <c r="D26" s="4" t="s">
        <v>153</v>
      </c>
      <c r="E26" s="17">
        <f>63+48.53/60</f>
        <v>63.808833333333332</v>
      </c>
      <c r="F26" s="17">
        <f>57+49.47/60</f>
        <v>57.8245</v>
      </c>
      <c r="I26" s="2">
        <v>15</v>
      </c>
      <c r="K26" s="8">
        <v>48.38</v>
      </c>
      <c r="L26" s="8">
        <v>1.52</v>
      </c>
      <c r="M26" s="8">
        <v>15.09</v>
      </c>
      <c r="N26" s="8">
        <v>2.38</v>
      </c>
      <c r="O26" s="8">
        <v>9.09</v>
      </c>
      <c r="P26" s="8">
        <v>0.18</v>
      </c>
      <c r="Q26" s="8">
        <v>8.94</v>
      </c>
      <c r="R26" s="8">
        <v>7.33</v>
      </c>
      <c r="S26" s="8">
        <v>3.43</v>
      </c>
      <c r="T26" s="8">
        <v>1.22</v>
      </c>
      <c r="U26" s="8">
        <v>0.41</v>
      </c>
      <c r="W26" s="4">
        <v>0.03</v>
      </c>
      <c r="X26" s="4">
        <v>0.02</v>
      </c>
      <c r="Y26" s="4">
        <v>1.41</v>
      </c>
      <c r="Z26" s="4">
        <v>0.46</v>
      </c>
      <c r="AA26" s="4">
        <v>99.89</v>
      </c>
      <c r="AC26" s="4">
        <v>6.9</v>
      </c>
      <c r="AD26" s="4">
        <v>19.3</v>
      </c>
      <c r="AE26" s="4">
        <v>142</v>
      </c>
      <c r="AF26" s="4">
        <v>418</v>
      </c>
      <c r="AG26" s="4">
        <v>45.1</v>
      </c>
      <c r="AH26" s="4">
        <v>112</v>
      </c>
      <c r="AI26" s="4">
        <v>42.8</v>
      </c>
      <c r="AK26" s="4">
        <v>15.1</v>
      </c>
      <c r="AL26" s="4">
        <v>463</v>
      </c>
      <c r="AM26" s="4">
        <v>23.2</v>
      </c>
      <c r="AN26" s="4">
        <v>169</v>
      </c>
      <c r="AO26" s="4">
        <v>31.3</v>
      </c>
      <c r="AQ26" s="4">
        <v>0.24</v>
      </c>
      <c r="AR26" s="4">
        <v>141</v>
      </c>
      <c r="AS26" s="4">
        <v>23.5</v>
      </c>
      <c r="AT26" s="4">
        <v>47</v>
      </c>
      <c r="AU26" s="4">
        <v>5.6</v>
      </c>
      <c r="AV26" s="4">
        <v>22.7</v>
      </c>
      <c r="AW26" s="4">
        <v>5.07</v>
      </c>
      <c r="AX26" s="4">
        <v>1.7</v>
      </c>
      <c r="AY26" s="4">
        <v>4.2</v>
      </c>
      <c r="AZ26" s="4">
        <v>0.68</v>
      </c>
      <c r="BA26" s="4">
        <v>4.45</v>
      </c>
      <c r="BB26" s="4">
        <v>0.86</v>
      </c>
      <c r="BC26" s="4">
        <v>2.7</v>
      </c>
      <c r="BD26" s="4">
        <v>0.33</v>
      </c>
      <c r="BE26" s="4">
        <v>2.2200000000000002</v>
      </c>
      <c r="BF26" s="4">
        <v>0.32</v>
      </c>
      <c r="BG26" s="4">
        <v>3.59</v>
      </c>
      <c r="BH26" s="4">
        <v>1.54</v>
      </c>
      <c r="BI26" s="4">
        <v>2.66</v>
      </c>
      <c r="BJ26" s="4">
        <v>3.19</v>
      </c>
      <c r="BK26" s="4">
        <v>1.03</v>
      </c>
      <c r="BL26" s="4">
        <v>0.70321599999999995</v>
      </c>
      <c r="BM26" s="4">
        <v>0.51289099999999999</v>
      </c>
      <c r="BO26" s="13">
        <v>18.916</v>
      </c>
      <c r="BP26" s="13">
        <v>15.608000000000001</v>
      </c>
      <c r="BQ26" s="13">
        <v>38.625999999999998</v>
      </c>
    </row>
    <row r="27" spans="1:70" s="4" customFormat="1" ht="15.75">
      <c r="A27" s="6" t="s">
        <v>184</v>
      </c>
      <c r="B27" s="4" t="s">
        <v>185</v>
      </c>
      <c r="D27" s="4" t="s">
        <v>153</v>
      </c>
      <c r="E27" s="17">
        <f>63+48.74/60</f>
        <v>63.812333333333335</v>
      </c>
      <c r="F27" s="17">
        <f>57+49.9/60</f>
        <v>57.831666666666663</v>
      </c>
      <c r="I27" s="2">
        <v>15</v>
      </c>
      <c r="K27" s="8">
        <v>48.51</v>
      </c>
      <c r="L27" s="8">
        <v>1.47</v>
      </c>
      <c r="M27" s="8">
        <v>15.48</v>
      </c>
      <c r="N27" s="8">
        <v>2.61</v>
      </c>
      <c r="O27" s="8">
        <v>8.7899999999999991</v>
      </c>
      <c r="P27" s="8">
        <v>0.18</v>
      </c>
      <c r="Q27" s="8">
        <v>8.5299999999999994</v>
      </c>
      <c r="R27" s="8">
        <v>7.75</v>
      </c>
      <c r="S27" s="8">
        <v>3.55</v>
      </c>
      <c r="T27" s="8">
        <v>1.37</v>
      </c>
      <c r="U27" s="8">
        <v>0.4</v>
      </c>
      <c r="W27" s="4">
        <v>0.04</v>
      </c>
      <c r="X27" s="4">
        <v>0.02</v>
      </c>
      <c r="Y27" s="4">
        <v>0.99</v>
      </c>
      <c r="Z27" s="4">
        <v>0.15</v>
      </c>
      <c r="AA27" s="4">
        <v>99.84</v>
      </c>
      <c r="AC27" s="4">
        <v>6.3</v>
      </c>
      <c r="AD27" s="4">
        <v>18.8</v>
      </c>
      <c r="AE27" s="4">
        <v>142</v>
      </c>
      <c r="AF27" s="4">
        <v>431</v>
      </c>
      <c r="AG27" s="4">
        <v>46.6</v>
      </c>
      <c r="AH27" s="4">
        <v>105</v>
      </c>
      <c r="AI27" s="4">
        <v>42.2</v>
      </c>
      <c r="AK27" s="4">
        <v>17.2</v>
      </c>
      <c r="AL27" s="4">
        <v>522</v>
      </c>
      <c r="AM27" s="4">
        <v>22.7</v>
      </c>
      <c r="AN27" s="4">
        <v>167</v>
      </c>
      <c r="AO27" s="4">
        <v>30.5</v>
      </c>
      <c r="AQ27" s="4">
        <v>0.19</v>
      </c>
      <c r="AR27" s="4">
        <v>138</v>
      </c>
      <c r="AS27" s="4">
        <v>22.3</v>
      </c>
      <c r="AT27" s="4">
        <v>45.2</v>
      </c>
      <c r="AU27" s="4">
        <v>5.57</v>
      </c>
      <c r="AV27" s="4">
        <v>21.4</v>
      </c>
      <c r="AW27" s="4">
        <v>4.91</v>
      </c>
      <c r="AX27" s="4">
        <v>1.66</v>
      </c>
      <c r="AY27" s="4">
        <v>4.26</v>
      </c>
      <c r="AZ27" s="4">
        <v>0.7</v>
      </c>
      <c r="BA27" s="4">
        <v>4.3</v>
      </c>
      <c r="BB27" s="4">
        <v>0.84</v>
      </c>
      <c r="BC27" s="4">
        <v>2.67</v>
      </c>
      <c r="BD27" s="4">
        <v>0.33</v>
      </c>
      <c r="BE27" s="4">
        <v>2.12</v>
      </c>
      <c r="BF27" s="4">
        <v>0.3</v>
      </c>
      <c r="BG27" s="4">
        <v>3.57</v>
      </c>
      <c r="BH27" s="4">
        <v>1.52</v>
      </c>
      <c r="BI27" s="4">
        <v>2.36</v>
      </c>
      <c r="BJ27" s="4">
        <v>3.02</v>
      </c>
      <c r="BK27" s="4">
        <v>0.8</v>
      </c>
      <c r="BL27" s="4">
        <v>0.70328100000000004</v>
      </c>
      <c r="BM27" s="4">
        <v>0.51288900000000004</v>
      </c>
      <c r="BO27" s="13">
        <v>18.972000000000001</v>
      </c>
      <c r="BP27" s="13">
        <v>15.608000000000001</v>
      </c>
      <c r="BQ27" s="13">
        <v>38.658000000000001</v>
      </c>
    </row>
    <row r="28" spans="1:70" s="4" customFormat="1" ht="15.75">
      <c r="A28" s="6" t="s">
        <v>186</v>
      </c>
      <c r="B28" s="4" t="s">
        <v>185</v>
      </c>
      <c r="D28" s="4" t="s">
        <v>153</v>
      </c>
      <c r="E28" s="17">
        <f>63+48.74/60</f>
        <v>63.812333333333335</v>
      </c>
      <c r="F28" s="17">
        <f>57+49.9/60</f>
        <v>57.831666666666663</v>
      </c>
      <c r="I28" s="2">
        <v>15</v>
      </c>
      <c r="K28" s="8">
        <v>48.94</v>
      </c>
      <c r="L28" s="8">
        <v>1.52</v>
      </c>
      <c r="M28" s="8">
        <v>15.52</v>
      </c>
      <c r="N28" s="8">
        <v>1.9</v>
      </c>
      <c r="O28" s="8">
        <v>9.64</v>
      </c>
      <c r="P28" s="8">
        <v>0.18</v>
      </c>
      <c r="Q28" s="8">
        <v>8.5399999999999991</v>
      </c>
      <c r="R28" s="8">
        <v>7.78</v>
      </c>
      <c r="S28" s="8">
        <v>3.8</v>
      </c>
      <c r="T28" s="8">
        <v>1.26</v>
      </c>
      <c r="U28" s="8">
        <v>0.41</v>
      </c>
      <c r="W28" s="4">
        <v>0.03</v>
      </c>
      <c r="X28" s="4">
        <v>0.01</v>
      </c>
      <c r="Y28" s="4">
        <v>0.28000000000000003</v>
      </c>
      <c r="Z28" s="4">
        <v>0.1</v>
      </c>
      <c r="AA28" s="4">
        <v>99.91</v>
      </c>
      <c r="AC28" s="4">
        <v>6.9</v>
      </c>
      <c r="AD28" s="4">
        <v>19.7</v>
      </c>
      <c r="AE28" s="4">
        <v>146</v>
      </c>
      <c r="AF28" s="4">
        <v>429</v>
      </c>
      <c r="AG28" s="4">
        <v>46.4</v>
      </c>
      <c r="AH28" s="4">
        <v>106</v>
      </c>
      <c r="AI28" s="4">
        <v>40.1</v>
      </c>
      <c r="AK28" s="4">
        <v>15.9</v>
      </c>
      <c r="AL28" s="4">
        <v>486</v>
      </c>
      <c r="AM28" s="4">
        <v>23.4</v>
      </c>
      <c r="AN28" s="4">
        <v>171</v>
      </c>
      <c r="AO28" s="4">
        <v>31.3</v>
      </c>
      <c r="AQ28" s="4">
        <v>0.15</v>
      </c>
      <c r="AR28" s="4">
        <v>139</v>
      </c>
      <c r="AS28" s="4">
        <v>22.8</v>
      </c>
      <c r="AT28" s="4">
        <v>46.6</v>
      </c>
      <c r="AU28" s="4">
        <v>5.62</v>
      </c>
      <c r="AV28" s="4">
        <v>21.9</v>
      </c>
      <c r="AW28" s="4">
        <v>5.0599999999999996</v>
      </c>
      <c r="AX28" s="4">
        <v>1.69</v>
      </c>
      <c r="AY28" s="4">
        <v>4.33</v>
      </c>
      <c r="AZ28" s="4">
        <v>0.7</v>
      </c>
      <c r="BA28" s="4">
        <v>4.4400000000000004</v>
      </c>
      <c r="BB28" s="4">
        <v>0.88</v>
      </c>
      <c r="BC28" s="4">
        <v>2.67</v>
      </c>
      <c r="BD28" s="4">
        <v>0.33</v>
      </c>
      <c r="BE28" s="4">
        <v>2.25</v>
      </c>
      <c r="BF28" s="4">
        <v>0.31</v>
      </c>
      <c r="BG28" s="4">
        <v>3.64</v>
      </c>
      <c r="BH28" s="4">
        <v>1.58</v>
      </c>
      <c r="BI28" s="4">
        <v>2.82</v>
      </c>
      <c r="BJ28" s="4">
        <v>3.06</v>
      </c>
      <c r="BK28" s="4">
        <v>0.71</v>
      </c>
      <c r="BL28" s="4">
        <v>0.70317499999999999</v>
      </c>
      <c r="BM28" s="9">
        <v>0.51288999999999996</v>
      </c>
      <c r="BO28" s="13">
        <v>18.952999999999999</v>
      </c>
      <c r="BP28" s="13">
        <v>15.608000000000001</v>
      </c>
      <c r="BQ28" s="13">
        <v>38.637</v>
      </c>
    </row>
    <row r="29" spans="1:70" s="4" customFormat="1" ht="15.75">
      <c r="A29" s="6" t="s">
        <v>187</v>
      </c>
      <c r="B29" s="4" t="s">
        <v>183</v>
      </c>
      <c r="D29" s="4" t="s">
        <v>153</v>
      </c>
      <c r="E29" s="17">
        <f>63+52.14/60</f>
        <v>63.869</v>
      </c>
      <c r="F29" s="17">
        <f>58+6.48/60</f>
        <v>58.107999999999997</v>
      </c>
      <c r="I29" s="2">
        <v>15</v>
      </c>
      <c r="K29" s="8">
        <v>46.6</v>
      </c>
      <c r="L29" s="8">
        <v>1.53</v>
      </c>
      <c r="M29" s="8">
        <v>15.62</v>
      </c>
      <c r="N29" s="8">
        <v>2.79</v>
      </c>
      <c r="O29" s="8">
        <v>7.76</v>
      </c>
      <c r="P29" s="8">
        <v>0.18</v>
      </c>
      <c r="Q29" s="8">
        <v>8.85</v>
      </c>
      <c r="R29" s="8">
        <v>8.41</v>
      </c>
      <c r="S29" s="8">
        <v>2.84</v>
      </c>
      <c r="T29" s="8">
        <v>0.71</v>
      </c>
      <c r="U29" s="8">
        <v>0.26</v>
      </c>
      <c r="W29" s="4">
        <v>0.03</v>
      </c>
      <c r="X29" s="4">
        <v>0.04</v>
      </c>
      <c r="Y29" s="4">
        <v>2.85</v>
      </c>
      <c r="Z29" s="4">
        <v>1.28</v>
      </c>
      <c r="AA29" s="4">
        <v>99.75</v>
      </c>
      <c r="AC29" s="4">
        <v>6.7</v>
      </c>
      <c r="AD29" s="4">
        <v>25.8</v>
      </c>
      <c r="AE29" s="4">
        <v>180</v>
      </c>
      <c r="AF29" s="4">
        <v>515</v>
      </c>
      <c r="AG29" s="4">
        <v>43.4</v>
      </c>
      <c r="AH29" s="4">
        <v>98</v>
      </c>
      <c r="AI29" s="4">
        <v>47.5</v>
      </c>
      <c r="AK29" s="4">
        <v>10.4</v>
      </c>
      <c r="AL29" s="4">
        <v>328</v>
      </c>
      <c r="AM29" s="4">
        <v>24.9</v>
      </c>
      <c r="AN29" s="4">
        <v>141</v>
      </c>
      <c r="AO29" s="4">
        <v>16.399999999999999</v>
      </c>
      <c r="AQ29" s="4">
        <v>0.35</v>
      </c>
      <c r="AR29" s="4">
        <v>88</v>
      </c>
      <c r="AS29" s="4">
        <v>15</v>
      </c>
      <c r="AT29" s="4">
        <v>32.700000000000003</v>
      </c>
      <c r="AU29" s="4">
        <v>4.3600000000000003</v>
      </c>
      <c r="AV29" s="4">
        <v>18.600000000000001</v>
      </c>
      <c r="AW29" s="4">
        <v>4.74</v>
      </c>
      <c r="AX29" s="4">
        <v>1.68</v>
      </c>
      <c r="AY29" s="4">
        <v>3.91</v>
      </c>
      <c r="AZ29" s="4">
        <v>0.64</v>
      </c>
      <c r="BA29" s="4">
        <v>4.74</v>
      </c>
      <c r="BB29" s="4">
        <v>0.97</v>
      </c>
      <c r="BC29" s="4">
        <v>2.83</v>
      </c>
      <c r="BD29" s="4">
        <v>0.38</v>
      </c>
      <c r="BE29" s="4">
        <v>2.5299999999999998</v>
      </c>
      <c r="BF29" s="4">
        <v>0.36</v>
      </c>
      <c r="BG29" s="4">
        <v>3.06</v>
      </c>
      <c r="BH29" s="4">
        <v>0.83</v>
      </c>
      <c r="BI29" s="4">
        <v>2.67</v>
      </c>
      <c r="BJ29" s="4">
        <v>1.69</v>
      </c>
      <c r="BK29" s="4">
        <v>0.53</v>
      </c>
      <c r="BL29" s="4">
        <v>0.70318800000000004</v>
      </c>
      <c r="BM29" s="4">
        <v>0.51288800000000001</v>
      </c>
      <c r="BO29" s="13">
        <v>18.931999999999999</v>
      </c>
      <c r="BP29" s="13">
        <v>15.614000000000001</v>
      </c>
      <c r="BQ29" s="13">
        <v>38.646000000000001</v>
      </c>
    </row>
    <row r="30" spans="1:70" s="4" customFormat="1" ht="15.75">
      <c r="A30" s="6" t="s">
        <v>188</v>
      </c>
      <c r="B30" s="4" t="s">
        <v>189</v>
      </c>
      <c r="D30" s="4" t="s">
        <v>153</v>
      </c>
      <c r="E30" s="17">
        <f>63+52.47/60</f>
        <v>63.874499999999998</v>
      </c>
      <c r="F30" s="17">
        <f>58+4.74/60</f>
        <v>58.079000000000001</v>
      </c>
      <c r="I30" s="2">
        <v>15</v>
      </c>
      <c r="K30" s="8">
        <v>48.36</v>
      </c>
      <c r="L30" s="8">
        <v>1.47</v>
      </c>
      <c r="M30" s="8">
        <v>15.45</v>
      </c>
      <c r="N30" s="8">
        <v>2.4900000000000002</v>
      </c>
      <c r="O30" s="8">
        <v>8.1300000000000008</v>
      </c>
      <c r="P30" s="8">
        <v>0.18</v>
      </c>
      <c r="Q30" s="8">
        <v>9.2899999999999991</v>
      </c>
      <c r="R30" s="8">
        <v>8.7799999999999994</v>
      </c>
      <c r="S30" s="8">
        <v>3.22</v>
      </c>
      <c r="T30" s="8">
        <v>1.03</v>
      </c>
      <c r="U30" s="8">
        <v>0.25</v>
      </c>
      <c r="W30" s="4">
        <v>0.03</v>
      </c>
      <c r="X30" s="4">
        <v>0.02</v>
      </c>
      <c r="Y30" s="4">
        <v>1.06</v>
      </c>
      <c r="Z30" s="4">
        <v>0.15</v>
      </c>
      <c r="AA30" s="4">
        <v>99.91</v>
      </c>
      <c r="AC30" s="4">
        <v>5.4</v>
      </c>
      <c r="AD30" s="4">
        <v>24</v>
      </c>
      <c r="AE30" s="4">
        <v>168</v>
      </c>
      <c r="AF30" s="4">
        <v>582</v>
      </c>
      <c r="AG30" s="4">
        <v>47</v>
      </c>
      <c r="AH30" s="4">
        <v>133</v>
      </c>
      <c r="AI30" s="4">
        <v>49.9</v>
      </c>
      <c r="AK30" s="4">
        <v>14.8</v>
      </c>
      <c r="AL30" s="4">
        <v>432</v>
      </c>
      <c r="AM30" s="4">
        <v>24.3</v>
      </c>
      <c r="AN30" s="4">
        <v>163</v>
      </c>
      <c r="AO30" s="4">
        <v>22.3</v>
      </c>
      <c r="AQ30" s="4">
        <v>0.39</v>
      </c>
      <c r="AR30" s="4">
        <v>129</v>
      </c>
      <c r="AS30" s="4">
        <v>19.3</v>
      </c>
      <c r="AT30" s="4">
        <v>41</v>
      </c>
      <c r="AU30" s="4">
        <v>5.19</v>
      </c>
      <c r="AV30" s="4">
        <v>21</v>
      </c>
      <c r="AW30" s="4">
        <v>4.91</v>
      </c>
      <c r="AX30" s="4">
        <v>1.65</v>
      </c>
      <c r="AY30" s="4">
        <v>4.0999999999999996</v>
      </c>
      <c r="AZ30" s="4">
        <v>0.66</v>
      </c>
      <c r="BA30" s="4">
        <v>4.75</v>
      </c>
      <c r="BB30" s="4">
        <v>0.95</v>
      </c>
      <c r="BC30" s="4">
        <v>2.81</v>
      </c>
      <c r="BD30" s="4">
        <v>0.36</v>
      </c>
      <c r="BE30" s="4">
        <v>2.44</v>
      </c>
      <c r="BF30" s="4">
        <v>0.35</v>
      </c>
      <c r="BG30" s="4">
        <v>3.41</v>
      </c>
      <c r="BH30" s="4">
        <v>1.1200000000000001</v>
      </c>
      <c r="BI30" s="4">
        <v>2.2200000000000002</v>
      </c>
      <c r="BJ30" s="4">
        <v>2.29</v>
      </c>
      <c r="BK30" s="4">
        <v>0.77</v>
      </c>
      <c r="BL30" s="4">
        <v>0.70325599999999999</v>
      </c>
      <c r="BM30" s="4">
        <v>0.51286600000000004</v>
      </c>
      <c r="BO30" s="13">
        <v>18.974</v>
      </c>
      <c r="BP30" s="13">
        <v>15.616</v>
      </c>
      <c r="BQ30" s="13">
        <v>38.692</v>
      </c>
    </row>
    <row r="31" spans="1:70" s="4" customFormat="1" ht="15.75">
      <c r="A31" s="6" t="s">
        <v>190</v>
      </c>
      <c r="B31" s="4" t="s">
        <v>191</v>
      </c>
      <c r="D31" s="4" t="s">
        <v>153</v>
      </c>
      <c r="E31" s="17">
        <f>63+51.12/60</f>
        <v>63.851999999999997</v>
      </c>
      <c r="F31" s="17">
        <f>58+3.54/60</f>
        <v>58.058999999999997</v>
      </c>
      <c r="I31" s="2">
        <v>15</v>
      </c>
      <c r="K31" s="8">
        <v>47.7</v>
      </c>
      <c r="L31" s="8">
        <v>1.63</v>
      </c>
      <c r="M31" s="8">
        <v>15.91</v>
      </c>
      <c r="N31" s="8">
        <v>2.0299999999999998</v>
      </c>
      <c r="O31" s="8">
        <v>7.75</v>
      </c>
      <c r="P31" s="8">
        <v>0.18</v>
      </c>
      <c r="Q31" s="8">
        <v>8.32</v>
      </c>
      <c r="R31" s="8">
        <v>8.43</v>
      </c>
      <c r="S31" s="8">
        <v>4.09</v>
      </c>
      <c r="T31" s="8">
        <v>1.49</v>
      </c>
      <c r="U31" s="8">
        <v>0.5</v>
      </c>
      <c r="W31" s="4">
        <v>0.04</v>
      </c>
      <c r="X31" s="4">
        <v>0.09</v>
      </c>
      <c r="Y31" s="4">
        <v>1.57</v>
      </c>
      <c r="Z31" s="4">
        <v>0.25</v>
      </c>
      <c r="AA31" s="4">
        <v>99.98</v>
      </c>
      <c r="AC31" s="4">
        <v>6.6</v>
      </c>
      <c r="AD31" s="4">
        <v>24.7</v>
      </c>
      <c r="AE31" s="4">
        <v>180</v>
      </c>
      <c r="AF31" s="4">
        <v>533</v>
      </c>
      <c r="AG31" s="4">
        <v>39.799999999999997</v>
      </c>
      <c r="AH31" s="4">
        <v>101</v>
      </c>
      <c r="AI31" s="4">
        <v>45</v>
      </c>
      <c r="AK31" s="4">
        <v>19.7</v>
      </c>
      <c r="AL31" s="4">
        <v>574</v>
      </c>
      <c r="AM31" s="4">
        <v>25.2</v>
      </c>
      <c r="AN31" s="4">
        <v>230</v>
      </c>
      <c r="AO31" s="4">
        <v>41.3</v>
      </c>
      <c r="AQ31" s="4">
        <v>0.46</v>
      </c>
      <c r="AR31" s="4">
        <v>183</v>
      </c>
      <c r="AS31" s="4">
        <v>29.3</v>
      </c>
      <c r="AT31" s="4">
        <v>57.7</v>
      </c>
      <c r="AU31" s="4">
        <v>6.73</v>
      </c>
      <c r="AV31" s="4">
        <v>26.3</v>
      </c>
      <c r="AW31" s="4">
        <v>5.86</v>
      </c>
      <c r="AX31" s="4">
        <v>1.94</v>
      </c>
      <c r="AY31" s="4">
        <v>5.18</v>
      </c>
      <c r="AZ31" s="4">
        <v>0.8</v>
      </c>
      <c r="BA31" s="4">
        <v>4.96</v>
      </c>
      <c r="BB31" s="4">
        <v>0.99</v>
      </c>
      <c r="BC31" s="4">
        <v>3.19</v>
      </c>
      <c r="BD31" s="4">
        <v>0.39</v>
      </c>
      <c r="BE31" s="4">
        <v>2.63</v>
      </c>
      <c r="BF31" s="4">
        <v>0.37</v>
      </c>
      <c r="BG31" s="4">
        <v>4.3499999999999996</v>
      </c>
      <c r="BH31" s="4">
        <v>1.98</v>
      </c>
      <c r="BI31" s="4">
        <v>2.76</v>
      </c>
      <c r="BJ31" s="4">
        <v>3.03</v>
      </c>
      <c r="BK31" s="4">
        <v>1.06</v>
      </c>
      <c r="BL31" s="4">
        <v>0.70321100000000003</v>
      </c>
      <c r="BM31" s="4">
        <v>0.512903</v>
      </c>
      <c r="BO31" s="13">
        <v>18.829000000000001</v>
      </c>
      <c r="BP31" s="13">
        <v>15.584</v>
      </c>
      <c r="BQ31" s="13">
        <v>38.463000000000001</v>
      </c>
    </row>
    <row r="32" spans="1:70" s="4" customFormat="1" ht="15.75">
      <c r="A32" s="6" t="s">
        <v>192</v>
      </c>
      <c r="B32" s="4" t="s">
        <v>193</v>
      </c>
      <c r="D32" s="4" t="s">
        <v>153</v>
      </c>
      <c r="E32" s="17">
        <f>63+53.17/60</f>
        <v>63.886166666666668</v>
      </c>
      <c r="F32" s="17">
        <f>57+54.18/60</f>
        <v>57.902999999999999</v>
      </c>
      <c r="I32" s="2">
        <v>15</v>
      </c>
      <c r="K32" s="8">
        <v>48.52</v>
      </c>
      <c r="L32" s="8">
        <v>1.8</v>
      </c>
      <c r="M32" s="8">
        <v>16.489999999999998</v>
      </c>
      <c r="N32" s="8">
        <v>1.87</v>
      </c>
      <c r="O32" s="8">
        <v>7.72</v>
      </c>
      <c r="P32" s="8">
        <v>0.17</v>
      </c>
      <c r="Q32" s="8">
        <v>6.75</v>
      </c>
      <c r="R32" s="8">
        <v>8.92</v>
      </c>
      <c r="S32" s="8">
        <v>3.96</v>
      </c>
      <c r="T32" s="8">
        <v>1.36</v>
      </c>
      <c r="U32" s="8">
        <v>0.5</v>
      </c>
      <c r="W32" s="4">
        <v>0.04</v>
      </c>
      <c r="X32" s="4">
        <v>0.06</v>
      </c>
      <c r="Y32" s="4">
        <v>1.55</v>
      </c>
      <c r="Z32" s="4">
        <v>0.19</v>
      </c>
      <c r="AA32" s="4">
        <v>99.9</v>
      </c>
      <c r="AC32" s="4">
        <v>7.3</v>
      </c>
      <c r="AD32" s="4">
        <v>25.8</v>
      </c>
      <c r="AE32" s="4">
        <v>199</v>
      </c>
      <c r="AF32" s="4">
        <v>271</v>
      </c>
      <c r="AG32" s="4">
        <v>33.9</v>
      </c>
      <c r="AH32" s="4">
        <v>53</v>
      </c>
      <c r="AI32" s="4">
        <v>48.7</v>
      </c>
      <c r="AK32" s="4">
        <v>22.2</v>
      </c>
      <c r="AL32" s="4">
        <v>691</v>
      </c>
      <c r="AM32" s="4">
        <v>26.3</v>
      </c>
      <c r="AN32" s="4">
        <v>217</v>
      </c>
      <c r="AO32" s="4">
        <v>43.7</v>
      </c>
      <c r="AQ32" s="4">
        <v>0.56000000000000005</v>
      </c>
      <c r="AR32" s="4">
        <v>214</v>
      </c>
      <c r="AS32" s="4">
        <v>32.6</v>
      </c>
      <c r="AT32" s="4">
        <v>65.2</v>
      </c>
      <c r="AU32" s="4">
        <v>7.93</v>
      </c>
      <c r="AV32" s="4">
        <v>30.8</v>
      </c>
      <c r="AW32" s="4">
        <v>6.64</v>
      </c>
      <c r="AX32" s="4">
        <v>2.17</v>
      </c>
      <c r="AY32" s="4">
        <v>5.94</v>
      </c>
      <c r="AZ32" s="4">
        <v>0.95</v>
      </c>
      <c r="BA32" s="4">
        <v>5.43</v>
      </c>
      <c r="BB32" s="4">
        <v>1.05</v>
      </c>
      <c r="BC32" s="4">
        <v>3.42</v>
      </c>
      <c r="BD32" s="4">
        <v>0.4</v>
      </c>
      <c r="BE32" s="4">
        <v>2.72</v>
      </c>
      <c r="BF32" s="4">
        <v>0.38</v>
      </c>
      <c r="BG32" s="4">
        <v>4.43</v>
      </c>
      <c r="BH32" s="4">
        <v>2.0499999999999998</v>
      </c>
      <c r="BI32" s="4">
        <v>3.49</v>
      </c>
      <c r="BJ32" s="4">
        <v>3.46</v>
      </c>
      <c r="BK32" s="4">
        <v>1.1399999999999999</v>
      </c>
      <c r="BL32" s="4">
        <v>0.70322200000000001</v>
      </c>
      <c r="BM32" s="4">
        <v>0.51290500000000006</v>
      </c>
      <c r="BO32" s="13">
        <v>18.849</v>
      </c>
      <c r="BP32" s="13">
        <v>15.599</v>
      </c>
      <c r="BQ32" s="13">
        <v>38.548999999999999</v>
      </c>
    </row>
    <row r="33" spans="1:70" s="4" customFormat="1" ht="15.75">
      <c r="A33" s="6" t="s">
        <v>194</v>
      </c>
      <c r="B33" s="4" t="s">
        <v>189</v>
      </c>
      <c r="D33" s="4" t="s">
        <v>153</v>
      </c>
      <c r="E33" s="17">
        <f>63+49.63/60</f>
        <v>63.827166666666663</v>
      </c>
      <c r="F33" s="17">
        <f>57+56.19/60</f>
        <v>57.936500000000002</v>
      </c>
      <c r="I33" s="2">
        <v>15</v>
      </c>
      <c r="K33" s="8">
        <v>48.26</v>
      </c>
      <c r="L33" s="8">
        <v>1.71</v>
      </c>
      <c r="M33" s="8">
        <v>16.47</v>
      </c>
      <c r="N33" s="8">
        <v>2.17</v>
      </c>
      <c r="O33" s="8">
        <v>8.23</v>
      </c>
      <c r="P33" s="8">
        <v>0.18</v>
      </c>
      <c r="Q33" s="8">
        <v>7.55</v>
      </c>
      <c r="R33" s="8">
        <v>9.59</v>
      </c>
      <c r="S33" s="8">
        <v>3.42</v>
      </c>
      <c r="T33" s="8">
        <v>1.02</v>
      </c>
      <c r="U33" s="8">
        <v>0.37</v>
      </c>
      <c r="W33" s="4">
        <v>0.04</v>
      </c>
      <c r="X33" s="4">
        <v>0.02</v>
      </c>
      <c r="Y33" s="4">
        <v>0.68</v>
      </c>
      <c r="Z33" s="4">
        <v>0.1</v>
      </c>
      <c r="AA33" s="4">
        <v>99.8</v>
      </c>
      <c r="AC33" s="4">
        <v>4.5999999999999996</v>
      </c>
      <c r="AD33" s="4">
        <v>26.1</v>
      </c>
      <c r="AE33" s="4">
        <v>179</v>
      </c>
      <c r="AF33" s="4">
        <v>432</v>
      </c>
      <c r="AG33" s="4">
        <v>40.6</v>
      </c>
      <c r="AH33" s="4">
        <v>65</v>
      </c>
      <c r="AI33" s="4">
        <v>57.3</v>
      </c>
      <c r="AK33" s="4">
        <v>11.3</v>
      </c>
      <c r="AL33" s="4">
        <v>475</v>
      </c>
      <c r="AM33" s="4">
        <v>25.8</v>
      </c>
      <c r="AN33" s="4">
        <v>172</v>
      </c>
      <c r="AO33" s="4">
        <v>24.5</v>
      </c>
      <c r="AQ33" s="4">
        <v>0.2</v>
      </c>
      <c r="AR33" s="4">
        <v>108</v>
      </c>
      <c r="AS33" s="4">
        <v>20.2</v>
      </c>
      <c r="AT33" s="4">
        <v>44.4</v>
      </c>
      <c r="AU33" s="4">
        <v>5.39</v>
      </c>
      <c r="AV33" s="4">
        <v>22</v>
      </c>
      <c r="AW33" s="4">
        <v>5.25</v>
      </c>
      <c r="AX33" s="4">
        <v>1.87</v>
      </c>
      <c r="AY33" s="4">
        <v>4.4800000000000004</v>
      </c>
      <c r="AZ33" s="4">
        <v>0.71</v>
      </c>
      <c r="BA33" s="4">
        <v>4.97</v>
      </c>
      <c r="BB33" s="4">
        <v>1.01</v>
      </c>
      <c r="BC33" s="4">
        <v>2.99</v>
      </c>
      <c r="BD33" s="4">
        <v>0.4</v>
      </c>
      <c r="BE33" s="4">
        <v>2.68</v>
      </c>
      <c r="BF33" s="4">
        <v>0.38</v>
      </c>
      <c r="BG33" s="4">
        <v>3.54</v>
      </c>
      <c r="BH33" s="4">
        <v>1.21</v>
      </c>
      <c r="BI33" s="4">
        <v>1.78</v>
      </c>
      <c r="BJ33" s="4">
        <v>1.95</v>
      </c>
      <c r="BK33" s="4">
        <v>0.63</v>
      </c>
      <c r="BL33" s="4">
        <v>0.70325599999999999</v>
      </c>
      <c r="BM33" s="4">
        <v>0.51289499999999999</v>
      </c>
      <c r="BO33" s="13">
        <v>18.893999999999998</v>
      </c>
      <c r="BP33" s="13">
        <v>15.602</v>
      </c>
      <c r="BQ33" s="13">
        <v>38.554000000000002</v>
      </c>
    </row>
    <row r="34" spans="1:70" s="4" customFormat="1" ht="15.75">
      <c r="A34" s="6" t="s">
        <v>195</v>
      </c>
      <c r="B34" s="4" t="s">
        <v>189</v>
      </c>
      <c r="D34" s="4" t="s">
        <v>153</v>
      </c>
      <c r="E34" s="17">
        <f>63+49.06/60</f>
        <v>63.817666666666668</v>
      </c>
      <c r="F34" s="17">
        <f>57+56.5/60</f>
        <v>57.94166666666667</v>
      </c>
      <c r="I34" s="2">
        <v>15</v>
      </c>
      <c r="K34" s="8">
        <v>47.58</v>
      </c>
      <c r="L34" s="8">
        <v>1.56</v>
      </c>
      <c r="M34" s="8">
        <v>16.010000000000002</v>
      </c>
      <c r="N34" s="8">
        <v>2.0499999999999998</v>
      </c>
      <c r="O34" s="8">
        <v>8.65</v>
      </c>
      <c r="P34" s="8">
        <v>0.18</v>
      </c>
      <c r="Q34" s="8">
        <v>8.7899999999999991</v>
      </c>
      <c r="R34" s="8">
        <v>8.61</v>
      </c>
      <c r="S34" s="8">
        <v>3.44</v>
      </c>
      <c r="T34" s="8">
        <v>1.1599999999999999</v>
      </c>
      <c r="U34" s="8">
        <v>0.5</v>
      </c>
      <c r="W34" s="4">
        <v>0.04</v>
      </c>
      <c r="X34" s="4">
        <v>0.02</v>
      </c>
      <c r="Y34" s="4">
        <v>0.92</v>
      </c>
      <c r="Z34" s="4">
        <v>0.35</v>
      </c>
      <c r="AA34" s="4">
        <v>99.86</v>
      </c>
      <c r="AC34" s="4">
        <v>7</v>
      </c>
      <c r="AD34" s="4">
        <v>25</v>
      </c>
      <c r="AE34" s="4">
        <v>153</v>
      </c>
      <c r="AF34" s="4">
        <v>493</v>
      </c>
      <c r="AG34" s="4">
        <v>43.9</v>
      </c>
      <c r="AH34" s="4">
        <v>137</v>
      </c>
      <c r="AI34" s="4">
        <v>51.6</v>
      </c>
      <c r="AK34" s="4">
        <v>11.9</v>
      </c>
      <c r="AL34" s="4">
        <v>559</v>
      </c>
      <c r="AM34" s="4">
        <v>25.9</v>
      </c>
      <c r="AN34" s="4">
        <v>180</v>
      </c>
      <c r="AO34" s="4">
        <v>29.4</v>
      </c>
      <c r="AQ34" s="4">
        <v>0.3</v>
      </c>
      <c r="AR34" s="4">
        <v>151</v>
      </c>
      <c r="AS34" s="4">
        <v>23.7</v>
      </c>
      <c r="AT34" s="4">
        <v>49.5</v>
      </c>
      <c r="AU34" s="4">
        <v>5.92</v>
      </c>
      <c r="AV34" s="4">
        <v>23.2</v>
      </c>
      <c r="AW34" s="4">
        <v>5.37</v>
      </c>
      <c r="AX34" s="4">
        <v>1.77</v>
      </c>
      <c r="AY34" s="4">
        <v>5.13</v>
      </c>
      <c r="AZ34" s="4">
        <v>0.76</v>
      </c>
      <c r="BA34" s="4">
        <v>4.66</v>
      </c>
      <c r="BB34" s="4">
        <v>0.92</v>
      </c>
      <c r="BC34" s="4">
        <v>2.56</v>
      </c>
      <c r="BD34" s="4">
        <v>0.35</v>
      </c>
      <c r="BE34" s="4">
        <v>2.2599999999999998</v>
      </c>
      <c r="BF34" s="4">
        <v>0.33</v>
      </c>
      <c r="BG34" s="4">
        <v>3.61</v>
      </c>
      <c r="BH34" s="4">
        <v>1.37</v>
      </c>
      <c r="BI34" s="4">
        <v>2.34</v>
      </c>
      <c r="BJ34" s="4">
        <v>2.2000000000000002</v>
      </c>
      <c r="BK34" s="4">
        <v>0.75</v>
      </c>
      <c r="BL34" s="4">
        <v>0.70321599999999995</v>
      </c>
      <c r="BM34" s="4">
        <v>0.51289899999999999</v>
      </c>
      <c r="BO34" s="13">
        <v>18.745000000000001</v>
      </c>
      <c r="BP34" s="13">
        <v>15.596</v>
      </c>
      <c r="BQ34" s="13">
        <v>38.47</v>
      </c>
    </row>
    <row r="35" spans="1:70" s="4" customFormat="1" ht="15.75">
      <c r="A35" s="6" t="s">
        <v>196</v>
      </c>
      <c r="B35" s="4" t="s">
        <v>191</v>
      </c>
      <c r="D35" s="4" t="s">
        <v>153</v>
      </c>
      <c r="E35" s="17">
        <f>63+48.54/60</f>
        <v>63.808999999999997</v>
      </c>
      <c r="F35" s="17">
        <f>57+55/60</f>
        <v>57.916666666666664</v>
      </c>
      <c r="I35" s="2">
        <v>15</v>
      </c>
      <c r="K35" s="8">
        <v>48.28</v>
      </c>
      <c r="L35" s="8">
        <v>1.43</v>
      </c>
      <c r="M35" s="8">
        <v>15.38</v>
      </c>
      <c r="N35" s="8">
        <v>1.91</v>
      </c>
      <c r="O35" s="8">
        <v>8.74</v>
      </c>
      <c r="P35" s="8">
        <v>0.19</v>
      </c>
      <c r="Q35" s="8">
        <v>9.48</v>
      </c>
      <c r="R35" s="8">
        <v>8.33</v>
      </c>
      <c r="S35" s="8">
        <v>3.55</v>
      </c>
      <c r="T35" s="8">
        <v>0.93</v>
      </c>
      <c r="U35" s="8">
        <v>0.31</v>
      </c>
      <c r="W35" s="4">
        <v>0.03</v>
      </c>
      <c r="X35" s="4">
        <v>0.04</v>
      </c>
      <c r="Y35" s="4">
        <v>1</v>
      </c>
      <c r="Z35" s="4">
        <v>0.24</v>
      </c>
      <c r="AA35" s="4">
        <v>99.84</v>
      </c>
      <c r="AC35" s="4">
        <v>6.1</v>
      </c>
      <c r="AD35" s="4">
        <v>23.8</v>
      </c>
      <c r="AE35" s="4">
        <v>164</v>
      </c>
      <c r="AF35" s="4">
        <v>599</v>
      </c>
      <c r="AG35" s="4">
        <v>45.5</v>
      </c>
      <c r="AH35" s="4">
        <v>144</v>
      </c>
      <c r="AI35" s="4">
        <v>47.7</v>
      </c>
      <c r="AK35" s="4">
        <v>13.5</v>
      </c>
      <c r="AL35" s="4">
        <v>397</v>
      </c>
      <c r="AM35" s="4">
        <v>22.7</v>
      </c>
      <c r="AN35" s="4">
        <v>146</v>
      </c>
      <c r="AO35" s="4">
        <v>23.6</v>
      </c>
      <c r="AQ35" s="4">
        <v>0.48</v>
      </c>
      <c r="AR35" s="4">
        <v>122</v>
      </c>
      <c r="AS35" s="4">
        <v>15.5</v>
      </c>
      <c r="AT35" s="4">
        <v>33.5</v>
      </c>
      <c r="AU35" s="4">
        <v>4.18</v>
      </c>
      <c r="AV35" s="4">
        <v>17.3</v>
      </c>
      <c r="AW35" s="4">
        <v>4.34</v>
      </c>
      <c r="AX35" s="4">
        <v>1.46</v>
      </c>
      <c r="AY35" s="4">
        <v>4.43</v>
      </c>
      <c r="AZ35" s="4">
        <v>0.66</v>
      </c>
      <c r="BA35" s="4">
        <v>4.08</v>
      </c>
      <c r="BB35" s="4">
        <v>0.81</v>
      </c>
      <c r="BC35" s="4">
        <v>2.23</v>
      </c>
      <c r="BD35" s="4">
        <v>0.31</v>
      </c>
      <c r="BE35" s="4">
        <v>1.99</v>
      </c>
      <c r="BF35" s="4">
        <v>0.28999999999999998</v>
      </c>
      <c r="BG35" s="4">
        <v>3.17</v>
      </c>
      <c r="BH35" s="4">
        <v>1.17</v>
      </c>
      <c r="BJ35" s="4">
        <v>2.14</v>
      </c>
      <c r="BK35" s="4">
        <v>0.71</v>
      </c>
      <c r="BL35" s="4">
        <v>0.70336900000000002</v>
      </c>
      <c r="BM35" s="4">
        <v>0.51286600000000004</v>
      </c>
      <c r="BO35" s="13">
        <v>18.774999999999999</v>
      </c>
      <c r="BP35" s="13">
        <v>15.625</v>
      </c>
      <c r="BQ35" s="13">
        <v>38.530999999999999</v>
      </c>
    </row>
    <row r="36" spans="1:70" s="4" customFormat="1" ht="15.75">
      <c r="A36" s="12"/>
      <c r="C36" s="10"/>
      <c r="E36" s="10"/>
      <c r="F36" s="10"/>
      <c r="G36" s="18"/>
      <c r="I36" s="2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7"/>
      <c r="W36" s="17"/>
      <c r="X36" s="17"/>
      <c r="Y36" s="17"/>
      <c r="Z36" s="17"/>
      <c r="AA36" s="8"/>
      <c r="AC36" s="17"/>
      <c r="AD36" s="17"/>
      <c r="AE36" s="17"/>
      <c r="AF36" s="15"/>
      <c r="AG36" s="11"/>
      <c r="AH36" s="15"/>
      <c r="AI36" s="17"/>
      <c r="AJ36" s="17"/>
      <c r="AK36" s="15"/>
      <c r="AL36" s="15"/>
      <c r="AM36" s="15"/>
      <c r="AN36" s="15"/>
      <c r="AO36" s="15"/>
      <c r="AP36" s="15"/>
      <c r="AQ36" s="15"/>
      <c r="AR36" s="15"/>
      <c r="AS36" s="8"/>
      <c r="AT36" s="8"/>
      <c r="AU36" s="8"/>
      <c r="AV36" s="8"/>
      <c r="AW36" s="8"/>
      <c r="AX36" s="8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9"/>
      <c r="BM36" s="9"/>
      <c r="BN36" s="17"/>
      <c r="BO36" s="17"/>
      <c r="BP36" s="17"/>
      <c r="BQ36" s="17"/>
      <c r="BR36" s="17"/>
    </row>
    <row r="37" spans="1:70" s="4" customFormat="1" ht="15.75">
      <c r="A37" s="12"/>
      <c r="C37" s="10"/>
      <c r="E37" s="10"/>
      <c r="F37" s="10"/>
      <c r="G37" s="18"/>
      <c r="I37" s="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7"/>
      <c r="W37" s="17"/>
      <c r="X37" s="17"/>
      <c r="Y37" s="17"/>
      <c r="Z37" s="17"/>
      <c r="AA37" s="8"/>
      <c r="AC37" s="17"/>
      <c r="AD37" s="17"/>
      <c r="AE37" s="17"/>
      <c r="AF37" s="15"/>
      <c r="AG37" s="11"/>
      <c r="AH37" s="15"/>
      <c r="AI37" s="17"/>
      <c r="AJ37" s="17"/>
      <c r="AK37" s="15"/>
      <c r="AL37" s="15"/>
      <c r="AM37" s="15"/>
      <c r="AN37" s="15"/>
      <c r="AO37" s="15"/>
      <c r="AP37" s="15"/>
      <c r="AQ37" s="15"/>
      <c r="AR37" s="15"/>
      <c r="AS37" s="8"/>
      <c r="AT37" s="8"/>
      <c r="AU37" s="8"/>
      <c r="AV37" s="8"/>
      <c r="AW37" s="8"/>
      <c r="AX37" s="8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9"/>
      <c r="BM37" s="9"/>
      <c r="BN37" s="17"/>
      <c r="BO37" s="17"/>
      <c r="BP37" s="17"/>
      <c r="BQ37" s="17"/>
      <c r="BR37" s="17"/>
    </row>
    <row r="38" spans="1:70" s="4" customFormat="1" ht="15.75">
      <c r="A38" s="6"/>
      <c r="C38" s="4" t="s">
        <v>197</v>
      </c>
      <c r="D38" s="4" t="s">
        <v>153</v>
      </c>
      <c r="E38" s="17">
        <f>64+2/60</f>
        <v>64.033333333333331</v>
      </c>
      <c r="F38" s="17">
        <f>58+18/60</f>
        <v>58.3</v>
      </c>
      <c r="I38" s="2">
        <v>1</v>
      </c>
      <c r="K38" s="4">
        <v>48.1</v>
      </c>
      <c r="L38" s="4">
        <v>1.78</v>
      </c>
      <c r="M38" s="11">
        <v>15.1</v>
      </c>
      <c r="O38" s="11">
        <v>10.5</v>
      </c>
      <c r="P38" s="4">
        <v>0.16</v>
      </c>
      <c r="Q38" s="11">
        <v>8.9</v>
      </c>
      <c r="R38" s="11">
        <v>8.1999999999999993</v>
      </c>
      <c r="S38" s="4">
        <v>3.34</v>
      </c>
      <c r="T38" s="4">
        <v>1.2</v>
      </c>
      <c r="U38" s="4">
        <v>0.38</v>
      </c>
      <c r="AA38" s="4">
        <f>SUM(K38:V38)</f>
        <v>97.660000000000011</v>
      </c>
      <c r="AD38" s="4">
        <v>19</v>
      </c>
      <c r="AE38" s="4">
        <v>176</v>
      </c>
      <c r="AF38" s="4">
        <v>276</v>
      </c>
      <c r="AH38" s="4">
        <v>166</v>
      </c>
      <c r="AI38" s="4">
        <v>41</v>
      </c>
      <c r="AJ38" s="4">
        <v>92</v>
      </c>
      <c r="AK38" s="4">
        <v>17</v>
      </c>
      <c r="AL38" s="4">
        <v>506</v>
      </c>
      <c r="AM38" s="4">
        <v>24</v>
      </c>
      <c r="AN38" s="4">
        <v>154</v>
      </c>
      <c r="AO38" s="4">
        <v>27</v>
      </c>
    </row>
    <row r="39" spans="1:70" s="4" customFormat="1" ht="15.75">
      <c r="A39" s="6"/>
      <c r="C39" s="4" t="s">
        <v>197</v>
      </c>
      <c r="D39" s="4" t="s">
        <v>153</v>
      </c>
      <c r="E39" s="17">
        <f>64+2/60</f>
        <v>64.033333333333331</v>
      </c>
      <c r="F39" s="17">
        <f>58+18/60</f>
        <v>58.3</v>
      </c>
      <c r="I39" s="2">
        <v>1</v>
      </c>
      <c r="K39" s="4">
        <v>47.9</v>
      </c>
      <c r="L39" s="4">
        <v>2.0099999999999998</v>
      </c>
      <c r="M39" s="11">
        <v>16.100000000000001</v>
      </c>
      <c r="O39" s="11">
        <v>10</v>
      </c>
      <c r="P39" s="4">
        <v>0.17</v>
      </c>
      <c r="Q39" s="11">
        <v>7.2</v>
      </c>
      <c r="R39" s="11">
        <v>9.9</v>
      </c>
      <c r="S39" s="4">
        <v>3.56</v>
      </c>
      <c r="T39" s="4">
        <v>0.93</v>
      </c>
      <c r="U39" s="4">
        <v>0.38</v>
      </c>
      <c r="AA39" s="4">
        <f>SUM(K39:V39)</f>
        <v>98.15</v>
      </c>
      <c r="AD39" s="4">
        <v>27</v>
      </c>
      <c r="AE39" s="4">
        <v>207</v>
      </c>
      <c r="AF39" s="4">
        <v>178</v>
      </c>
      <c r="AH39" s="4">
        <v>75</v>
      </c>
      <c r="AI39" s="4">
        <v>39</v>
      </c>
      <c r="AJ39" s="4">
        <v>83</v>
      </c>
      <c r="AK39" s="4">
        <v>11</v>
      </c>
      <c r="AL39" s="4">
        <v>510</v>
      </c>
      <c r="AM39" s="4">
        <v>25</v>
      </c>
      <c r="AN39" s="4">
        <v>168</v>
      </c>
      <c r="AO39" s="4">
        <v>29</v>
      </c>
    </row>
    <row r="40" spans="1:70" s="4" customFormat="1" ht="15.75">
      <c r="A40" s="6"/>
      <c r="C40" s="4" t="s">
        <v>198</v>
      </c>
      <c r="D40" s="4" t="s">
        <v>153</v>
      </c>
      <c r="E40" s="17">
        <f>64</f>
        <v>64</v>
      </c>
      <c r="F40" s="17">
        <f>57+50/60</f>
        <v>57.833333333333336</v>
      </c>
      <c r="I40" s="2">
        <v>1</v>
      </c>
      <c r="K40" s="4">
        <v>48.5</v>
      </c>
      <c r="L40" s="4">
        <v>2.09</v>
      </c>
      <c r="M40" s="11">
        <v>16</v>
      </c>
      <c r="O40" s="11">
        <v>9.8000000000000007</v>
      </c>
      <c r="P40" s="4">
        <v>0.16</v>
      </c>
      <c r="Q40" s="11">
        <v>7.6</v>
      </c>
      <c r="R40" s="11">
        <v>8.9</v>
      </c>
      <c r="S40" s="4">
        <v>3.39</v>
      </c>
      <c r="T40" s="4">
        <v>1.1299999999999999</v>
      </c>
      <c r="U40" s="4">
        <v>0.47</v>
      </c>
      <c r="AA40" s="4">
        <f>SUM(K40:V40)</f>
        <v>98.039999999999992</v>
      </c>
      <c r="AD40" s="4">
        <v>28</v>
      </c>
      <c r="AE40" s="4">
        <v>191</v>
      </c>
      <c r="AF40" s="4">
        <v>207</v>
      </c>
      <c r="AH40" s="4">
        <v>94</v>
      </c>
      <c r="AI40" s="4">
        <v>48</v>
      </c>
      <c r="AJ40" s="4">
        <v>85</v>
      </c>
      <c r="AK40" s="4">
        <v>13</v>
      </c>
      <c r="AL40" s="4">
        <v>607</v>
      </c>
      <c r="AM40" s="4">
        <v>24</v>
      </c>
      <c r="AN40" s="4">
        <v>191</v>
      </c>
      <c r="AO40" s="4">
        <v>36</v>
      </c>
    </row>
    <row r="41" spans="1:70" s="4" customFormat="1" ht="15.75">
      <c r="A41" s="6"/>
      <c r="C41" s="4" t="s">
        <v>198</v>
      </c>
      <c r="D41" s="4" t="s">
        <v>153</v>
      </c>
      <c r="E41" s="17">
        <f>64</f>
        <v>64</v>
      </c>
      <c r="F41" s="17">
        <f>57+50/60</f>
        <v>57.833333333333336</v>
      </c>
      <c r="G41" s="4">
        <v>6.6429999999999998</v>
      </c>
      <c r="H41" s="4">
        <v>0.10199999999999999</v>
      </c>
      <c r="I41" s="2">
        <v>1</v>
      </c>
      <c r="K41" s="4">
        <v>48.2</v>
      </c>
      <c r="L41" s="4">
        <v>1.89</v>
      </c>
      <c r="M41" s="11">
        <v>15.7</v>
      </c>
      <c r="O41" s="11">
        <v>10.4</v>
      </c>
      <c r="P41" s="4">
        <v>0.16</v>
      </c>
      <c r="Q41" s="11">
        <v>7.9</v>
      </c>
      <c r="R41" s="11">
        <v>9.1999999999999993</v>
      </c>
      <c r="S41" s="4">
        <v>3.37</v>
      </c>
      <c r="T41" s="4">
        <v>1.01</v>
      </c>
      <c r="U41" s="4">
        <v>0.49</v>
      </c>
      <c r="AA41" s="4">
        <f>SUM(K41:V41)</f>
        <v>98.320000000000022</v>
      </c>
      <c r="AD41" s="4">
        <v>27</v>
      </c>
      <c r="AE41" s="4">
        <v>180</v>
      </c>
      <c r="AF41" s="4">
        <v>256</v>
      </c>
      <c r="AH41" s="4">
        <v>115</v>
      </c>
      <c r="AI41" s="4">
        <v>50</v>
      </c>
      <c r="AJ41" s="4">
        <v>82</v>
      </c>
      <c r="AK41" s="4">
        <v>12</v>
      </c>
      <c r="AL41" s="4">
        <v>611</v>
      </c>
      <c r="AM41" s="4">
        <v>26</v>
      </c>
      <c r="AN41" s="4">
        <v>178</v>
      </c>
      <c r="AO41" s="4">
        <v>40</v>
      </c>
    </row>
    <row r="42" spans="1:70" s="4" customFormat="1" ht="15.75">
      <c r="A42" s="6" t="s">
        <v>199</v>
      </c>
      <c r="C42" s="4" t="s">
        <v>198</v>
      </c>
      <c r="D42" s="4" t="s">
        <v>153</v>
      </c>
      <c r="E42" s="17">
        <f>64</f>
        <v>64</v>
      </c>
      <c r="F42" s="17">
        <f>57+50/60</f>
        <v>57.833333333333336</v>
      </c>
      <c r="I42" s="2">
        <v>1</v>
      </c>
      <c r="M42" s="11"/>
      <c r="O42" s="11"/>
      <c r="Q42" s="11"/>
      <c r="R42" s="11"/>
    </row>
    <row r="43" spans="1:70" s="4" customFormat="1" ht="15.75">
      <c r="A43" s="6"/>
      <c r="C43" s="4" t="s">
        <v>200</v>
      </c>
      <c r="D43" s="4" t="s">
        <v>153</v>
      </c>
      <c r="E43" s="17">
        <f>63+57/60</f>
        <v>63.95</v>
      </c>
      <c r="F43" s="17">
        <f>57+58/60</f>
        <v>57.966666666666669</v>
      </c>
      <c r="I43" s="2">
        <v>1</v>
      </c>
      <c r="K43" s="4">
        <v>50.2</v>
      </c>
      <c r="L43" s="4">
        <v>1.84</v>
      </c>
      <c r="M43" s="11">
        <v>16.399999999999999</v>
      </c>
      <c r="O43" s="11">
        <v>9.5</v>
      </c>
      <c r="P43" s="4">
        <v>0.15</v>
      </c>
      <c r="Q43" s="11">
        <v>6.7</v>
      </c>
      <c r="R43" s="11">
        <v>8.3000000000000007</v>
      </c>
      <c r="S43" s="4">
        <v>3.83</v>
      </c>
      <c r="T43" s="4">
        <v>1.59</v>
      </c>
      <c r="U43" s="4">
        <v>0.49</v>
      </c>
      <c r="AA43" s="4">
        <f t="shared" ref="AA43:AA55" si="1">SUM(K43:V43)</f>
        <v>99</v>
      </c>
      <c r="AD43" s="4">
        <v>23</v>
      </c>
      <c r="AE43" s="4">
        <v>169</v>
      </c>
      <c r="AF43" s="4">
        <v>188</v>
      </c>
      <c r="AH43" s="4">
        <v>96</v>
      </c>
      <c r="AI43" s="4">
        <v>37</v>
      </c>
      <c r="AJ43" s="4">
        <v>90</v>
      </c>
      <c r="AK43" s="4">
        <v>19</v>
      </c>
      <c r="AL43" s="4">
        <v>701</v>
      </c>
      <c r="AM43" s="4">
        <v>24</v>
      </c>
      <c r="AN43" s="4">
        <v>203</v>
      </c>
      <c r="AO43" s="4">
        <v>41</v>
      </c>
    </row>
    <row r="44" spans="1:70" s="4" customFormat="1" ht="15.75">
      <c r="A44" s="6"/>
      <c r="C44" s="4" t="s">
        <v>200</v>
      </c>
      <c r="D44" s="4" t="s">
        <v>153</v>
      </c>
      <c r="E44" s="17">
        <f t="shared" ref="E44:E46" si="2">63+57/60</f>
        <v>63.95</v>
      </c>
      <c r="F44" s="17">
        <f t="shared" ref="F44:F46" si="3">57+58/60</f>
        <v>57.966666666666669</v>
      </c>
      <c r="I44" s="2">
        <v>1</v>
      </c>
      <c r="K44" s="4">
        <v>47.1</v>
      </c>
      <c r="L44" s="4">
        <v>1.71</v>
      </c>
      <c r="M44" s="11">
        <v>15.4</v>
      </c>
      <c r="O44" s="11">
        <v>10.9</v>
      </c>
      <c r="P44" s="4">
        <v>0.17</v>
      </c>
      <c r="Q44" s="11">
        <v>8.1</v>
      </c>
      <c r="R44" s="11">
        <v>8.4</v>
      </c>
      <c r="S44" s="4">
        <v>3.34</v>
      </c>
      <c r="T44" s="4">
        <v>0.83</v>
      </c>
      <c r="U44" s="4">
        <v>0.35</v>
      </c>
      <c r="AA44" s="4">
        <f t="shared" si="1"/>
        <v>96.300000000000011</v>
      </c>
      <c r="AD44" s="4">
        <v>24</v>
      </c>
      <c r="AE44" s="4">
        <v>159</v>
      </c>
      <c r="AF44" s="4">
        <v>223</v>
      </c>
      <c r="AH44" s="4">
        <v>146</v>
      </c>
      <c r="AI44" s="4">
        <v>58</v>
      </c>
      <c r="AJ44" s="4">
        <v>93</v>
      </c>
      <c r="AK44" s="4">
        <v>10</v>
      </c>
      <c r="AL44" s="4">
        <v>453</v>
      </c>
      <c r="AM44" s="4">
        <v>24</v>
      </c>
      <c r="AN44" s="4">
        <v>162</v>
      </c>
      <c r="AO44" s="4">
        <v>38</v>
      </c>
    </row>
    <row r="45" spans="1:70" s="4" customFormat="1" ht="15.75">
      <c r="A45" s="6"/>
      <c r="C45" s="4" t="s">
        <v>200</v>
      </c>
      <c r="D45" s="4" t="s">
        <v>153</v>
      </c>
      <c r="E45" s="17">
        <f t="shared" si="2"/>
        <v>63.95</v>
      </c>
      <c r="F45" s="17">
        <f t="shared" si="3"/>
        <v>57.966666666666669</v>
      </c>
      <c r="I45" s="2">
        <v>1</v>
      </c>
      <c r="K45" s="4">
        <v>47.4</v>
      </c>
      <c r="L45" s="4">
        <v>1.95</v>
      </c>
      <c r="M45" s="11">
        <v>15.7</v>
      </c>
      <c r="O45" s="11">
        <v>10.199999999999999</v>
      </c>
      <c r="P45" s="4">
        <v>0.16</v>
      </c>
      <c r="Q45" s="11">
        <v>8.6</v>
      </c>
      <c r="R45" s="11">
        <v>8.4</v>
      </c>
      <c r="S45" s="4">
        <v>3.64</v>
      </c>
      <c r="T45" s="4">
        <v>1.44</v>
      </c>
      <c r="U45" s="4">
        <v>0.63</v>
      </c>
      <c r="AA45" s="4">
        <f t="shared" si="1"/>
        <v>98.11999999999999</v>
      </c>
      <c r="AD45" s="4">
        <v>22</v>
      </c>
      <c r="AE45" s="4">
        <v>169</v>
      </c>
      <c r="AF45" s="4">
        <v>228</v>
      </c>
      <c r="AH45" s="4">
        <v>157</v>
      </c>
      <c r="AI45" s="4">
        <v>56</v>
      </c>
      <c r="AJ45" s="4">
        <v>87</v>
      </c>
      <c r="AK45" s="4">
        <v>17</v>
      </c>
      <c r="AL45" s="4">
        <v>742</v>
      </c>
      <c r="AM45" s="4">
        <v>25</v>
      </c>
      <c r="AN45" s="4">
        <v>226</v>
      </c>
      <c r="AO45" s="4">
        <v>41</v>
      </c>
    </row>
    <row r="46" spans="1:70" s="4" customFormat="1" ht="15.75">
      <c r="A46" s="6"/>
      <c r="C46" s="4" t="s">
        <v>200</v>
      </c>
      <c r="D46" s="4" t="s">
        <v>153</v>
      </c>
      <c r="E46" s="17">
        <f t="shared" si="2"/>
        <v>63.95</v>
      </c>
      <c r="F46" s="17">
        <f t="shared" si="3"/>
        <v>57.966666666666669</v>
      </c>
      <c r="I46" s="2">
        <v>1</v>
      </c>
      <c r="K46" s="4">
        <v>48.5</v>
      </c>
      <c r="L46" s="4">
        <v>2.04</v>
      </c>
      <c r="M46" s="11">
        <v>16.100000000000001</v>
      </c>
      <c r="O46" s="11">
        <v>10.6</v>
      </c>
      <c r="P46" s="4">
        <v>0.17</v>
      </c>
      <c r="Q46" s="11">
        <v>8.4</v>
      </c>
      <c r="R46" s="11">
        <v>9.5</v>
      </c>
      <c r="S46" s="4">
        <v>3.57</v>
      </c>
      <c r="T46" s="4">
        <v>1.19</v>
      </c>
      <c r="U46" s="4">
        <v>0.5</v>
      </c>
      <c r="AA46" s="4">
        <f t="shared" si="1"/>
        <v>100.57</v>
      </c>
      <c r="AD46" s="4">
        <v>29</v>
      </c>
      <c r="AE46" s="4">
        <v>197</v>
      </c>
      <c r="AF46" s="4">
        <v>239</v>
      </c>
      <c r="AH46" s="4">
        <v>116</v>
      </c>
      <c r="AI46" s="4">
        <v>49</v>
      </c>
      <c r="AJ46" s="4">
        <v>81</v>
      </c>
      <c r="AK46" s="4">
        <v>13</v>
      </c>
      <c r="AL46" s="4">
        <v>618</v>
      </c>
      <c r="AM46" s="4">
        <v>26</v>
      </c>
      <c r="AN46" s="4">
        <v>180</v>
      </c>
      <c r="AO46" s="4">
        <v>39</v>
      </c>
    </row>
    <row r="47" spans="1:70" s="4" customFormat="1" ht="15.75">
      <c r="A47" s="6"/>
      <c r="C47" s="4" t="s">
        <v>201</v>
      </c>
      <c r="D47" s="4" t="s">
        <v>153</v>
      </c>
      <c r="E47" s="17">
        <f>63+56/60</f>
        <v>63.93333333333333</v>
      </c>
      <c r="F47" s="17">
        <f>58+8/60</f>
        <v>58.133333333333333</v>
      </c>
      <c r="I47" s="2">
        <v>1</v>
      </c>
      <c r="K47" s="4">
        <v>50.4</v>
      </c>
      <c r="L47" s="4">
        <v>1.87</v>
      </c>
      <c r="M47" s="11">
        <v>16.3</v>
      </c>
      <c r="O47" s="11">
        <v>9.6999999999999993</v>
      </c>
      <c r="P47" s="4">
        <v>0.16</v>
      </c>
      <c r="Q47" s="11">
        <v>6.8</v>
      </c>
      <c r="R47" s="11">
        <v>9.1999999999999993</v>
      </c>
      <c r="S47" s="4">
        <v>3.58</v>
      </c>
      <c r="T47" s="4">
        <v>1.37</v>
      </c>
      <c r="U47" s="4">
        <v>0.36</v>
      </c>
      <c r="AA47" s="4">
        <f t="shared" si="1"/>
        <v>99.74</v>
      </c>
      <c r="AD47" s="4">
        <v>30</v>
      </c>
      <c r="AE47" s="4">
        <v>195</v>
      </c>
      <c r="AF47" s="4">
        <v>184</v>
      </c>
      <c r="AH47" s="4">
        <v>86</v>
      </c>
      <c r="AI47" s="4">
        <v>44</v>
      </c>
      <c r="AJ47" s="4">
        <v>87</v>
      </c>
      <c r="AK47" s="4">
        <v>25</v>
      </c>
      <c r="AL47" s="4">
        <v>481</v>
      </c>
      <c r="AM47" s="4">
        <v>28</v>
      </c>
      <c r="AN47" s="4">
        <v>164</v>
      </c>
      <c r="AO47" s="4">
        <v>28</v>
      </c>
    </row>
    <row r="48" spans="1:70" s="4" customFormat="1" ht="15.75">
      <c r="A48" s="6"/>
      <c r="C48" s="4" t="s">
        <v>202</v>
      </c>
      <c r="D48" s="4" t="s">
        <v>153</v>
      </c>
      <c r="E48" s="17">
        <f>63+57/60</f>
        <v>63.95</v>
      </c>
      <c r="F48" s="17">
        <f>58+4/60</f>
        <v>58.06666666666667</v>
      </c>
      <c r="I48" s="2">
        <v>1</v>
      </c>
      <c r="K48" s="4">
        <v>47.1</v>
      </c>
      <c r="L48" s="4">
        <v>1.71</v>
      </c>
      <c r="M48" s="11">
        <v>15.1</v>
      </c>
      <c r="O48" s="11">
        <v>10.7</v>
      </c>
      <c r="P48" s="4">
        <v>0.16</v>
      </c>
      <c r="Q48" s="11">
        <v>10.3</v>
      </c>
      <c r="R48" s="11">
        <v>8</v>
      </c>
      <c r="S48" s="4">
        <v>2.58</v>
      </c>
      <c r="T48" s="4">
        <v>1.1299999999999999</v>
      </c>
      <c r="U48" s="4">
        <v>0.42</v>
      </c>
      <c r="AA48" s="4">
        <f t="shared" si="1"/>
        <v>97.199999999999989</v>
      </c>
      <c r="AD48" s="4">
        <v>20</v>
      </c>
      <c r="AE48" s="4">
        <v>149</v>
      </c>
      <c r="AF48" s="4">
        <v>313</v>
      </c>
      <c r="AH48" s="4">
        <v>200</v>
      </c>
      <c r="AI48" s="4">
        <v>48</v>
      </c>
      <c r="AJ48" s="4">
        <v>88</v>
      </c>
      <c r="AK48" s="4">
        <v>10</v>
      </c>
      <c r="AL48" s="4">
        <v>686</v>
      </c>
      <c r="AM48" s="4">
        <v>22</v>
      </c>
      <c r="AN48" s="4">
        <v>174</v>
      </c>
      <c r="AO48" s="4">
        <v>28</v>
      </c>
    </row>
    <row r="49" spans="1:41" s="4" customFormat="1" ht="15.75">
      <c r="A49" s="6"/>
      <c r="C49" s="4" t="s">
        <v>203</v>
      </c>
      <c r="D49" s="4" t="s">
        <v>153</v>
      </c>
      <c r="E49" s="17">
        <f>64+1/60</f>
        <v>64.016666666666666</v>
      </c>
      <c r="F49" s="17">
        <f>58+22/60</f>
        <v>58.366666666666667</v>
      </c>
      <c r="I49" s="2">
        <v>1</v>
      </c>
      <c r="K49" s="4">
        <v>46.8</v>
      </c>
      <c r="L49" s="4">
        <v>1.75</v>
      </c>
      <c r="M49" s="11">
        <v>15.1</v>
      </c>
      <c r="O49" s="11">
        <v>10.5</v>
      </c>
      <c r="P49" s="4">
        <v>0.16</v>
      </c>
      <c r="Q49" s="11">
        <v>10</v>
      </c>
      <c r="R49" s="11">
        <v>8.5</v>
      </c>
      <c r="S49" s="4">
        <v>2.96</v>
      </c>
      <c r="T49" s="4">
        <v>0.89</v>
      </c>
      <c r="U49" s="4">
        <v>0.33</v>
      </c>
      <c r="AA49" s="4">
        <f t="shared" si="1"/>
        <v>96.99</v>
      </c>
      <c r="AD49" s="4">
        <v>26</v>
      </c>
      <c r="AE49" s="4">
        <v>167</v>
      </c>
      <c r="AF49" s="4">
        <v>304</v>
      </c>
      <c r="AH49" s="4">
        <v>180</v>
      </c>
      <c r="AI49" s="4">
        <v>42</v>
      </c>
      <c r="AJ49" s="4">
        <v>90</v>
      </c>
      <c r="AK49" s="4">
        <v>13</v>
      </c>
      <c r="AL49" s="4">
        <v>510</v>
      </c>
      <c r="AM49" s="4">
        <v>22</v>
      </c>
      <c r="AN49" s="4">
        <v>134</v>
      </c>
      <c r="AO49" s="4">
        <v>24</v>
      </c>
    </row>
    <row r="50" spans="1:41" s="4" customFormat="1" ht="15.75">
      <c r="A50" s="6"/>
      <c r="C50" s="4" t="s">
        <v>203</v>
      </c>
      <c r="D50" s="4" t="s">
        <v>153</v>
      </c>
      <c r="E50" s="17">
        <f>64+1/60</f>
        <v>64.016666666666666</v>
      </c>
      <c r="F50" s="17">
        <f>58+22/60</f>
        <v>58.366666666666667</v>
      </c>
      <c r="I50" s="2">
        <v>1</v>
      </c>
      <c r="K50" s="4">
        <v>48.4</v>
      </c>
      <c r="L50" s="4">
        <v>1.55</v>
      </c>
      <c r="M50" s="11">
        <v>14.9</v>
      </c>
      <c r="O50" s="11">
        <v>10.9</v>
      </c>
      <c r="P50" s="4">
        <v>0.17</v>
      </c>
      <c r="Q50" s="11">
        <v>9.1999999999999993</v>
      </c>
      <c r="R50" s="11">
        <v>8.6</v>
      </c>
      <c r="S50" s="4">
        <v>3.11</v>
      </c>
      <c r="T50" s="4">
        <v>0.72</v>
      </c>
      <c r="U50" s="4">
        <v>0.28000000000000003</v>
      </c>
      <c r="AA50" s="4">
        <f t="shared" si="1"/>
        <v>97.83</v>
      </c>
      <c r="AD50" s="4">
        <v>20</v>
      </c>
      <c r="AE50" s="4">
        <v>166</v>
      </c>
      <c r="AF50" s="4">
        <v>272</v>
      </c>
      <c r="AH50" s="4">
        <v>180</v>
      </c>
      <c r="AI50" s="4">
        <v>52</v>
      </c>
      <c r="AJ50" s="4">
        <v>90</v>
      </c>
      <c r="AK50" s="4">
        <v>11</v>
      </c>
      <c r="AL50" s="4">
        <v>359</v>
      </c>
      <c r="AM50" s="4">
        <v>25</v>
      </c>
      <c r="AN50" s="4">
        <v>129</v>
      </c>
      <c r="AO50" s="4">
        <v>17</v>
      </c>
    </row>
    <row r="51" spans="1:41" s="4" customFormat="1" ht="15.75">
      <c r="A51" s="6"/>
      <c r="C51" s="4" t="s">
        <v>204</v>
      </c>
      <c r="D51" s="4" t="s">
        <v>153</v>
      </c>
      <c r="E51" s="17">
        <f>64+6/60</f>
        <v>64.099999999999994</v>
      </c>
      <c r="F51" s="17">
        <f>58+22/60</f>
        <v>58.366666666666667</v>
      </c>
      <c r="I51" s="2">
        <v>1</v>
      </c>
      <c r="K51" s="4">
        <v>48.3</v>
      </c>
      <c r="L51" s="4">
        <v>1.69</v>
      </c>
      <c r="M51" s="11">
        <v>15.3</v>
      </c>
      <c r="O51" s="11">
        <v>10.6</v>
      </c>
      <c r="P51" s="4">
        <v>0.15</v>
      </c>
      <c r="Q51" s="11">
        <v>9.1</v>
      </c>
      <c r="R51" s="11">
        <v>8</v>
      </c>
      <c r="S51" s="4">
        <v>3.27</v>
      </c>
      <c r="T51" s="4">
        <v>1.01</v>
      </c>
      <c r="U51" s="4">
        <v>0.38</v>
      </c>
      <c r="AA51" s="4">
        <f t="shared" si="1"/>
        <v>97.799999999999983</v>
      </c>
      <c r="AD51" s="4">
        <v>22</v>
      </c>
      <c r="AE51" s="4">
        <v>146</v>
      </c>
      <c r="AF51" s="4">
        <v>233</v>
      </c>
      <c r="AH51" s="4">
        <v>177</v>
      </c>
      <c r="AI51" s="4">
        <v>44</v>
      </c>
      <c r="AJ51" s="4">
        <v>101</v>
      </c>
      <c r="AK51" s="4">
        <v>10</v>
      </c>
      <c r="AL51" s="4">
        <v>482</v>
      </c>
      <c r="AM51" s="4">
        <v>24</v>
      </c>
      <c r="AN51" s="4">
        <v>142</v>
      </c>
      <c r="AO51" s="4">
        <v>24</v>
      </c>
    </row>
    <row r="52" spans="1:41" s="4" customFormat="1" ht="15.75">
      <c r="A52" s="6"/>
      <c r="C52" s="4" t="s">
        <v>204</v>
      </c>
      <c r="D52" s="4" t="s">
        <v>153</v>
      </c>
      <c r="E52" s="17">
        <f t="shared" ref="E52:E56" si="4">64+6/60</f>
        <v>64.099999999999994</v>
      </c>
      <c r="F52" s="17">
        <f t="shared" ref="F52:F56" si="5">58+22/60</f>
        <v>58.366666666666667</v>
      </c>
      <c r="I52" s="2">
        <v>1</v>
      </c>
      <c r="K52" s="4">
        <v>48.4</v>
      </c>
      <c r="L52" s="4">
        <v>1.59</v>
      </c>
      <c r="M52" s="11">
        <v>15.5</v>
      </c>
      <c r="O52" s="11">
        <v>10.8</v>
      </c>
      <c r="P52" s="4">
        <v>0.16</v>
      </c>
      <c r="Q52" s="11">
        <v>8.9</v>
      </c>
      <c r="R52" s="11">
        <v>7.9</v>
      </c>
      <c r="S52" s="4">
        <v>3.16</v>
      </c>
      <c r="T52" s="4">
        <v>0.92</v>
      </c>
      <c r="U52" s="4">
        <v>0.36</v>
      </c>
      <c r="AA52" s="4">
        <f t="shared" si="1"/>
        <v>97.690000000000012</v>
      </c>
      <c r="AD52" s="4">
        <v>21</v>
      </c>
      <c r="AE52" s="4">
        <v>154</v>
      </c>
      <c r="AF52" s="4">
        <v>231</v>
      </c>
      <c r="AH52" s="4">
        <v>162</v>
      </c>
      <c r="AI52" s="4">
        <v>51</v>
      </c>
      <c r="AJ52" s="4">
        <v>99</v>
      </c>
      <c r="AK52" s="4">
        <v>9</v>
      </c>
      <c r="AL52" s="4">
        <v>446</v>
      </c>
      <c r="AM52" s="4">
        <v>22</v>
      </c>
      <c r="AN52" s="4">
        <v>141</v>
      </c>
      <c r="AO52" s="4">
        <v>25</v>
      </c>
    </row>
    <row r="53" spans="1:41" s="4" customFormat="1" ht="15.75">
      <c r="A53" s="6"/>
      <c r="C53" s="4" t="s">
        <v>204</v>
      </c>
      <c r="D53" s="4" t="s">
        <v>153</v>
      </c>
      <c r="E53" s="17">
        <f t="shared" si="4"/>
        <v>64.099999999999994</v>
      </c>
      <c r="F53" s="17">
        <f t="shared" si="5"/>
        <v>58.366666666666667</v>
      </c>
      <c r="I53" s="2">
        <v>1</v>
      </c>
      <c r="K53" s="4">
        <v>47.9</v>
      </c>
      <c r="L53" s="4">
        <v>1.64</v>
      </c>
      <c r="M53" s="11">
        <v>15</v>
      </c>
      <c r="O53" s="11">
        <v>11.1</v>
      </c>
      <c r="P53" s="4">
        <v>0.17</v>
      </c>
      <c r="Q53" s="11">
        <v>8.6</v>
      </c>
      <c r="R53" s="11">
        <v>7.8</v>
      </c>
      <c r="S53" s="4">
        <v>3.43</v>
      </c>
      <c r="T53" s="4">
        <v>1.05</v>
      </c>
      <c r="U53" s="4">
        <v>0.37</v>
      </c>
      <c r="AA53" s="4">
        <f t="shared" si="1"/>
        <v>97.059999999999988</v>
      </c>
      <c r="AD53" s="4">
        <v>19</v>
      </c>
      <c r="AE53" s="4">
        <v>151</v>
      </c>
      <c r="AF53" s="4">
        <v>226</v>
      </c>
      <c r="AH53" s="4">
        <v>168</v>
      </c>
      <c r="AI53" s="4">
        <v>41</v>
      </c>
      <c r="AJ53" s="4">
        <v>99</v>
      </c>
      <c r="AK53" s="4">
        <v>13</v>
      </c>
      <c r="AL53" s="4">
        <v>475</v>
      </c>
      <c r="AM53" s="4">
        <v>24</v>
      </c>
      <c r="AN53" s="4">
        <v>142</v>
      </c>
      <c r="AO53" s="4">
        <v>24</v>
      </c>
    </row>
    <row r="54" spans="1:41" s="4" customFormat="1" ht="15.75">
      <c r="A54" s="6"/>
      <c r="C54" s="4" t="s">
        <v>204</v>
      </c>
      <c r="D54" s="4" t="s">
        <v>153</v>
      </c>
      <c r="E54" s="17">
        <f t="shared" si="4"/>
        <v>64.099999999999994</v>
      </c>
      <c r="F54" s="17">
        <f t="shared" si="5"/>
        <v>58.366666666666667</v>
      </c>
      <c r="I54" s="2">
        <v>1</v>
      </c>
      <c r="K54" s="4">
        <v>49.8</v>
      </c>
      <c r="L54" s="4">
        <v>1.77</v>
      </c>
      <c r="M54" s="11">
        <v>15.8</v>
      </c>
      <c r="O54" s="11">
        <v>10.4</v>
      </c>
      <c r="P54" s="4">
        <v>0.15</v>
      </c>
      <c r="Q54" s="11">
        <v>7.8</v>
      </c>
      <c r="R54" s="11">
        <v>7.9</v>
      </c>
      <c r="S54" s="4">
        <v>3.71</v>
      </c>
      <c r="T54" s="4">
        <v>1.28</v>
      </c>
      <c r="U54" s="4">
        <v>0.54</v>
      </c>
      <c r="AA54" s="4">
        <f t="shared" si="1"/>
        <v>99.15000000000002</v>
      </c>
      <c r="AD54" s="4">
        <v>13</v>
      </c>
      <c r="AE54" s="4">
        <v>150</v>
      </c>
      <c r="AF54" s="4">
        <v>199</v>
      </c>
      <c r="AH54" s="4">
        <v>145</v>
      </c>
      <c r="AI54" s="4">
        <v>47</v>
      </c>
      <c r="AJ54" s="4">
        <v>97</v>
      </c>
      <c r="AK54" s="4">
        <v>12</v>
      </c>
      <c r="AL54" s="4">
        <v>653</v>
      </c>
      <c r="AM54" s="4">
        <v>21</v>
      </c>
      <c r="AN54" s="4">
        <v>197</v>
      </c>
      <c r="AO54" s="4">
        <v>38</v>
      </c>
    </row>
    <row r="55" spans="1:41" s="4" customFormat="1" ht="15.75">
      <c r="A55" s="6"/>
      <c r="C55" s="4" t="s">
        <v>204</v>
      </c>
      <c r="D55" s="4" t="s">
        <v>153</v>
      </c>
      <c r="E55" s="17">
        <f t="shared" si="4"/>
        <v>64.099999999999994</v>
      </c>
      <c r="F55" s="17">
        <f t="shared" si="5"/>
        <v>58.366666666666667</v>
      </c>
      <c r="I55" s="2">
        <v>1</v>
      </c>
      <c r="K55" s="4">
        <v>48.2</v>
      </c>
      <c r="L55" s="4">
        <v>1.74</v>
      </c>
      <c r="M55" s="11">
        <v>15.1</v>
      </c>
      <c r="O55" s="11">
        <v>12</v>
      </c>
      <c r="P55" s="4">
        <v>0.18</v>
      </c>
      <c r="Q55" s="11">
        <v>9.1</v>
      </c>
      <c r="R55" s="11">
        <v>8</v>
      </c>
      <c r="S55" s="4">
        <v>3.27</v>
      </c>
      <c r="T55" s="4">
        <v>0.95</v>
      </c>
      <c r="U55" s="4">
        <v>0.21</v>
      </c>
      <c r="AA55" s="4">
        <f t="shared" si="1"/>
        <v>98.75</v>
      </c>
      <c r="AD55" s="4">
        <v>25</v>
      </c>
      <c r="AE55" s="4">
        <v>148</v>
      </c>
      <c r="AF55" s="4">
        <v>225</v>
      </c>
      <c r="AH55" s="4">
        <v>170</v>
      </c>
      <c r="AI55" s="4">
        <v>35</v>
      </c>
      <c r="AJ55" s="4">
        <v>90</v>
      </c>
      <c r="AK55" s="4">
        <v>10</v>
      </c>
      <c r="AL55" s="4">
        <v>395</v>
      </c>
      <c r="AM55" s="4">
        <v>19</v>
      </c>
      <c r="AN55" s="4">
        <v>139</v>
      </c>
      <c r="AO55" s="4">
        <v>23</v>
      </c>
    </row>
    <row r="56" spans="1:41" s="4" customFormat="1" ht="15.75">
      <c r="A56" s="6" t="s">
        <v>205</v>
      </c>
      <c r="C56" s="4" t="s">
        <v>204</v>
      </c>
      <c r="D56" s="4" t="s">
        <v>153</v>
      </c>
      <c r="E56" s="17">
        <f t="shared" si="4"/>
        <v>64.099999999999994</v>
      </c>
      <c r="F56" s="17">
        <f t="shared" si="5"/>
        <v>58.366666666666667</v>
      </c>
      <c r="G56" s="4">
        <v>3.94</v>
      </c>
      <c r="H56" s="4">
        <v>8.5000000000000006E-2</v>
      </c>
      <c r="I56" s="2">
        <v>1</v>
      </c>
      <c r="M56" s="11"/>
      <c r="O56" s="11"/>
      <c r="Q56" s="11"/>
      <c r="R56" s="11"/>
    </row>
    <row r="57" spans="1:41" s="4" customFormat="1" ht="15.75">
      <c r="A57" s="6"/>
      <c r="C57" s="4" t="s">
        <v>206</v>
      </c>
      <c r="D57" s="4" t="s">
        <v>153</v>
      </c>
      <c r="E57" s="17">
        <f>63+54/60</f>
        <v>63.9</v>
      </c>
      <c r="F57" s="17">
        <f>57+54/60</f>
        <v>57.9</v>
      </c>
      <c r="I57" s="2">
        <v>1</v>
      </c>
      <c r="K57" s="11">
        <v>47.2</v>
      </c>
      <c r="L57" s="8">
        <v>1.73</v>
      </c>
      <c r="M57" s="11">
        <v>15.4</v>
      </c>
      <c r="O57" s="11">
        <v>10.3</v>
      </c>
      <c r="P57" s="4">
        <v>0.17</v>
      </c>
      <c r="Q57" s="11">
        <v>8.5</v>
      </c>
      <c r="R57" s="11">
        <v>7.8</v>
      </c>
      <c r="S57" s="4">
        <v>3.74</v>
      </c>
      <c r="T57" s="4">
        <v>1.38</v>
      </c>
      <c r="U57" s="4">
        <v>0.52</v>
      </c>
      <c r="AA57" s="4">
        <f t="shared" ref="AA57:AA68" si="6">SUM(K57:V57)</f>
        <v>96.739999999999981</v>
      </c>
      <c r="AD57" s="4">
        <v>17</v>
      </c>
      <c r="AE57" s="4">
        <v>151</v>
      </c>
      <c r="AF57" s="4">
        <v>237</v>
      </c>
      <c r="AH57" s="4">
        <v>191</v>
      </c>
      <c r="AI57" s="4">
        <v>47</v>
      </c>
      <c r="AJ57" s="4">
        <v>92</v>
      </c>
      <c r="AK57" s="4">
        <v>11</v>
      </c>
      <c r="AL57" s="4">
        <v>593</v>
      </c>
      <c r="AM57" s="4">
        <v>22</v>
      </c>
      <c r="AN57" s="4">
        <v>179</v>
      </c>
      <c r="AO57" s="4">
        <v>34</v>
      </c>
    </row>
    <row r="58" spans="1:41" s="4" customFormat="1" ht="15.75">
      <c r="A58" s="6"/>
      <c r="C58" s="4" t="s">
        <v>207</v>
      </c>
      <c r="D58" s="4" t="s">
        <v>153</v>
      </c>
      <c r="E58" s="17">
        <f>64+2/60</f>
        <v>64.033333333333331</v>
      </c>
      <c r="F58" s="17">
        <f>57+56/60</f>
        <v>57.93333333333333</v>
      </c>
      <c r="I58" s="2">
        <v>1</v>
      </c>
      <c r="K58" s="11">
        <v>48</v>
      </c>
      <c r="L58" s="8">
        <v>1.56</v>
      </c>
      <c r="M58" s="11">
        <v>15.5</v>
      </c>
      <c r="O58" s="11">
        <v>10.9</v>
      </c>
      <c r="P58" s="4">
        <v>0.17</v>
      </c>
      <c r="Q58" s="11">
        <v>9.5</v>
      </c>
      <c r="R58" s="11">
        <v>8.6999999999999993</v>
      </c>
      <c r="S58" s="8">
        <v>3.11</v>
      </c>
      <c r="T58" s="8">
        <v>0.82</v>
      </c>
      <c r="U58" s="4">
        <v>0.32</v>
      </c>
      <c r="AA58" s="4">
        <f t="shared" si="6"/>
        <v>98.58</v>
      </c>
      <c r="AD58" s="4">
        <v>30</v>
      </c>
      <c r="AE58" s="4">
        <v>185</v>
      </c>
      <c r="AF58" s="4">
        <v>295</v>
      </c>
      <c r="AH58" s="4">
        <v>189</v>
      </c>
      <c r="AI58" s="4">
        <v>53</v>
      </c>
      <c r="AJ58" s="4">
        <v>85</v>
      </c>
      <c r="AK58" s="4">
        <v>13</v>
      </c>
      <c r="AL58" s="4">
        <v>435</v>
      </c>
      <c r="AM58" s="4">
        <v>22</v>
      </c>
      <c r="AN58" s="4">
        <v>120</v>
      </c>
      <c r="AO58" s="4">
        <v>19</v>
      </c>
    </row>
    <row r="59" spans="1:41" s="4" customFormat="1" ht="15.75">
      <c r="A59" s="6"/>
      <c r="C59" s="4" t="s">
        <v>207</v>
      </c>
      <c r="D59" s="4" t="s">
        <v>153</v>
      </c>
      <c r="E59" s="17">
        <f t="shared" ref="E59:E60" si="7">64+2/60</f>
        <v>64.033333333333331</v>
      </c>
      <c r="F59" s="17">
        <f t="shared" ref="F59:F60" si="8">57+56/60</f>
        <v>57.93333333333333</v>
      </c>
      <c r="I59" s="2">
        <v>1</v>
      </c>
      <c r="K59" s="11">
        <v>47.8</v>
      </c>
      <c r="L59" s="8">
        <v>1.65</v>
      </c>
      <c r="M59" s="11">
        <v>15.2</v>
      </c>
      <c r="O59" s="11">
        <v>10.6</v>
      </c>
      <c r="P59" s="4">
        <v>0.17</v>
      </c>
      <c r="Q59" s="11">
        <v>9.3000000000000007</v>
      </c>
      <c r="R59" s="11">
        <v>8.6999999999999993</v>
      </c>
      <c r="S59" s="8">
        <v>3.27</v>
      </c>
      <c r="T59" s="8">
        <v>0.91</v>
      </c>
      <c r="U59" s="4">
        <v>0.37</v>
      </c>
      <c r="AA59" s="4">
        <f t="shared" si="6"/>
        <v>97.969999999999985</v>
      </c>
      <c r="AD59" s="4">
        <v>27</v>
      </c>
      <c r="AE59" s="4">
        <v>195</v>
      </c>
      <c r="AF59" s="4">
        <v>294</v>
      </c>
      <c r="AH59" s="4">
        <v>188</v>
      </c>
      <c r="AI59" s="4">
        <v>59</v>
      </c>
      <c r="AJ59" s="4">
        <v>87</v>
      </c>
      <c r="AK59" s="4">
        <v>13</v>
      </c>
      <c r="AL59" s="4">
        <v>431</v>
      </c>
      <c r="AM59" s="4">
        <v>25</v>
      </c>
      <c r="AN59" s="4">
        <v>131</v>
      </c>
      <c r="AO59" s="4">
        <v>21</v>
      </c>
    </row>
    <row r="60" spans="1:41" s="4" customFormat="1" ht="15.75">
      <c r="A60" s="6"/>
      <c r="C60" s="4" t="s">
        <v>207</v>
      </c>
      <c r="D60" s="4" t="s">
        <v>153</v>
      </c>
      <c r="E60" s="17">
        <f t="shared" si="7"/>
        <v>64.033333333333331</v>
      </c>
      <c r="F60" s="17">
        <f t="shared" si="8"/>
        <v>57.93333333333333</v>
      </c>
      <c r="I60" s="2">
        <v>1</v>
      </c>
      <c r="K60" s="11">
        <v>48.3</v>
      </c>
      <c r="L60" s="8">
        <v>1.64</v>
      </c>
      <c r="M60" s="11">
        <v>15.4</v>
      </c>
      <c r="O60" s="11">
        <v>11</v>
      </c>
      <c r="P60" s="4">
        <v>0.17</v>
      </c>
      <c r="Q60" s="11">
        <v>8.6999999999999993</v>
      </c>
      <c r="R60" s="11">
        <v>8.6</v>
      </c>
      <c r="S60" s="8">
        <v>3.37</v>
      </c>
      <c r="T60" s="8">
        <v>0.88</v>
      </c>
      <c r="U60" s="4">
        <v>0.36</v>
      </c>
      <c r="AA60" s="4">
        <f t="shared" si="6"/>
        <v>98.42</v>
      </c>
      <c r="AD60" s="4">
        <v>23</v>
      </c>
      <c r="AE60" s="4">
        <v>189</v>
      </c>
      <c r="AF60" s="4">
        <v>260</v>
      </c>
      <c r="AH60" s="4">
        <v>164</v>
      </c>
      <c r="AI60" s="4">
        <v>61</v>
      </c>
      <c r="AJ60" s="4">
        <v>88</v>
      </c>
      <c r="AK60" s="4">
        <v>15</v>
      </c>
      <c r="AL60" s="4">
        <v>433</v>
      </c>
      <c r="AM60" s="4">
        <v>25</v>
      </c>
      <c r="AN60" s="4">
        <v>135</v>
      </c>
      <c r="AO60" s="4">
        <v>24</v>
      </c>
    </row>
    <row r="61" spans="1:41" s="4" customFormat="1" ht="15.75">
      <c r="A61" s="6"/>
      <c r="C61" s="4" t="s">
        <v>208</v>
      </c>
      <c r="D61" s="4" t="s">
        <v>153</v>
      </c>
      <c r="E61" s="17">
        <f>64+12/60</f>
        <v>64.2</v>
      </c>
      <c r="F61" s="17">
        <f>57+14/60</f>
        <v>57.233333333333334</v>
      </c>
      <c r="I61" s="2">
        <v>1</v>
      </c>
      <c r="K61" s="11">
        <v>46.1</v>
      </c>
      <c r="L61" s="8">
        <v>2.12</v>
      </c>
      <c r="M61" s="11">
        <v>14.6</v>
      </c>
      <c r="O61" s="11">
        <v>10.9</v>
      </c>
      <c r="P61" s="4">
        <v>0.16</v>
      </c>
      <c r="Q61" s="11">
        <v>9.4</v>
      </c>
      <c r="R61" s="11">
        <v>8.1999999999999993</v>
      </c>
      <c r="S61" s="8">
        <v>4.03</v>
      </c>
      <c r="T61" s="8">
        <v>1.17</v>
      </c>
      <c r="U61" s="4">
        <v>0.96</v>
      </c>
      <c r="AA61" s="4">
        <f t="shared" si="6"/>
        <v>97.64</v>
      </c>
      <c r="AD61" s="4">
        <v>18</v>
      </c>
      <c r="AE61" s="4">
        <v>137</v>
      </c>
      <c r="AF61" s="4">
        <v>288</v>
      </c>
      <c r="AH61" s="4">
        <v>206</v>
      </c>
      <c r="AI61" s="4">
        <v>47</v>
      </c>
      <c r="AJ61" s="4">
        <v>98</v>
      </c>
      <c r="AK61" s="4">
        <v>11</v>
      </c>
      <c r="AL61" s="4">
        <v>1383</v>
      </c>
      <c r="AM61" s="4">
        <v>21</v>
      </c>
      <c r="AN61" s="4">
        <v>296</v>
      </c>
      <c r="AO61" s="4">
        <v>91</v>
      </c>
    </row>
    <row r="62" spans="1:41" s="4" customFormat="1" ht="15.75">
      <c r="A62" s="6"/>
      <c r="C62" s="4" t="s">
        <v>209</v>
      </c>
      <c r="D62" s="4" t="s">
        <v>153</v>
      </c>
      <c r="E62" s="17">
        <f>64+11/60</f>
        <v>64.183333333333337</v>
      </c>
      <c r="F62" s="17">
        <f>57+10/60</f>
        <v>57.166666666666664</v>
      </c>
      <c r="I62" s="2">
        <v>1</v>
      </c>
      <c r="K62" s="11">
        <v>48.3</v>
      </c>
      <c r="L62" s="8">
        <v>2.11</v>
      </c>
      <c r="M62" s="11">
        <v>15.7</v>
      </c>
      <c r="O62" s="11">
        <v>10.7</v>
      </c>
      <c r="P62" s="4">
        <v>0.16</v>
      </c>
      <c r="Q62" s="11">
        <v>7.6</v>
      </c>
      <c r="R62" s="11">
        <v>9.5</v>
      </c>
      <c r="S62" s="8">
        <v>3.5</v>
      </c>
      <c r="T62" s="8">
        <v>1.05</v>
      </c>
      <c r="U62" s="4">
        <v>0.38</v>
      </c>
      <c r="AA62" s="8">
        <f t="shared" si="6"/>
        <v>98.999999999999986</v>
      </c>
      <c r="AD62" s="4">
        <v>26</v>
      </c>
      <c r="AE62" s="4">
        <v>211</v>
      </c>
      <c r="AF62" s="4">
        <v>224</v>
      </c>
      <c r="AH62" s="4">
        <v>86</v>
      </c>
      <c r="AI62" s="4">
        <v>21</v>
      </c>
      <c r="AJ62" s="4">
        <v>90</v>
      </c>
      <c r="AK62" s="4">
        <v>11</v>
      </c>
      <c r="AL62" s="4">
        <v>536</v>
      </c>
      <c r="AM62" s="4">
        <v>25</v>
      </c>
      <c r="AN62" s="4">
        <v>149</v>
      </c>
      <c r="AO62" s="4">
        <v>26</v>
      </c>
    </row>
    <row r="63" spans="1:41" s="4" customFormat="1" ht="15.75">
      <c r="A63" s="6"/>
      <c r="C63" s="4" t="s">
        <v>210</v>
      </c>
      <c r="D63" s="4" t="s">
        <v>153</v>
      </c>
      <c r="E63" s="17">
        <f>64+10/60</f>
        <v>64.166666666666671</v>
      </c>
      <c r="F63" s="17">
        <f>57+22/60</f>
        <v>57.366666666666667</v>
      </c>
      <c r="I63" s="2">
        <v>1</v>
      </c>
      <c r="K63" s="11">
        <v>48.9</v>
      </c>
      <c r="L63" s="8">
        <v>1.99</v>
      </c>
      <c r="M63" s="11">
        <v>15.4</v>
      </c>
      <c r="O63" s="11">
        <v>10.4</v>
      </c>
      <c r="P63" s="4">
        <v>0.16</v>
      </c>
      <c r="Q63" s="11">
        <v>8.9</v>
      </c>
      <c r="R63" s="11">
        <v>8</v>
      </c>
      <c r="S63" s="8">
        <v>4.0999999999999996</v>
      </c>
      <c r="T63" s="8">
        <v>1.57</v>
      </c>
      <c r="U63" s="4">
        <v>0.63</v>
      </c>
      <c r="AA63" s="4">
        <f t="shared" si="6"/>
        <v>100.05</v>
      </c>
      <c r="AD63" s="4">
        <v>23</v>
      </c>
      <c r="AE63" s="4">
        <v>165</v>
      </c>
      <c r="AF63" s="4">
        <v>288</v>
      </c>
      <c r="AH63" s="4">
        <v>132</v>
      </c>
      <c r="AI63" s="4">
        <v>29</v>
      </c>
      <c r="AJ63" s="4">
        <v>93</v>
      </c>
      <c r="AK63" s="4">
        <v>17</v>
      </c>
      <c r="AL63" s="4">
        <v>728</v>
      </c>
      <c r="AM63" s="4">
        <v>23</v>
      </c>
      <c r="AN63" s="4">
        <v>206</v>
      </c>
      <c r="AO63" s="4">
        <v>43</v>
      </c>
    </row>
    <row r="64" spans="1:41" s="4" customFormat="1" ht="15.75">
      <c r="A64" s="6"/>
      <c r="C64" s="4" t="s">
        <v>210</v>
      </c>
      <c r="D64" s="4" t="s">
        <v>153</v>
      </c>
      <c r="E64" s="17">
        <f t="shared" ref="E64:E65" si="9">64+10/60</f>
        <v>64.166666666666671</v>
      </c>
      <c r="F64" s="17">
        <f t="shared" ref="F64:F65" si="10">57+22/60</f>
        <v>57.366666666666667</v>
      </c>
      <c r="I64" s="2">
        <v>1</v>
      </c>
      <c r="K64" s="11">
        <v>48.5</v>
      </c>
      <c r="L64" s="8">
        <v>2</v>
      </c>
      <c r="M64" s="11">
        <v>15.3</v>
      </c>
      <c r="O64" s="11">
        <v>10.4</v>
      </c>
      <c r="P64" s="4">
        <v>0.16</v>
      </c>
      <c r="Q64" s="11">
        <v>9</v>
      </c>
      <c r="R64" s="11">
        <v>7.9</v>
      </c>
      <c r="S64" s="8">
        <v>3.99</v>
      </c>
      <c r="T64" s="8">
        <v>1.56</v>
      </c>
      <c r="U64" s="4">
        <v>0.62</v>
      </c>
      <c r="AA64" s="4">
        <f t="shared" si="6"/>
        <v>99.43</v>
      </c>
      <c r="AD64" s="4">
        <v>22</v>
      </c>
      <c r="AE64" s="4">
        <v>177</v>
      </c>
      <c r="AF64" s="4">
        <v>288</v>
      </c>
      <c r="AH64" s="4">
        <v>138</v>
      </c>
      <c r="AI64" s="4">
        <v>34</v>
      </c>
      <c r="AJ64" s="4">
        <v>87</v>
      </c>
      <c r="AK64" s="4">
        <v>17</v>
      </c>
      <c r="AL64" s="4">
        <v>720</v>
      </c>
      <c r="AM64" s="4">
        <v>23</v>
      </c>
      <c r="AN64" s="4">
        <v>205</v>
      </c>
      <c r="AO64" s="4">
        <v>43</v>
      </c>
    </row>
    <row r="65" spans="1:69" s="4" customFormat="1" ht="15.75">
      <c r="A65" s="6"/>
      <c r="C65" s="4" t="s">
        <v>210</v>
      </c>
      <c r="D65" s="4" t="s">
        <v>153</v>
      </c>
      <c r="E65" s="17">
        <f t="shared" si="9"/>
        <v>64.166666666666671</v>
      </c>
      <c r="F65" s="17">
        <f t="shared" si="10"/>
        <v>57.366666666666667</v>
      </c>
      <c r="I65" s="2">
        <v>1</v>
      </c>
      <c r="K65" s="11">
        <v>48.8</v>
      </c>
      <c r="L65" s="8">
        <v>1.95</v>
      </c>
      <c r="M65" s="11">
        <v>15.3</v>
      </c>
      <c r="O65" s="11">
        <v>10.199999999999999</v>
      </c>
      <c r="P65" s="4">
        <v>0.15</v>
      </c>
      <c r="Q65" s="11">
        <v>8.9</v>
      </c>
      <c r="R65" s="11">
        <v>7.8</v>
      </c>
      <c r="S65" s="8">
        <v>4.3499999999999996</v>
      </c>
      <c r="T65" s="8">
        <v>1.65</v>
      </c>
      <c r="U65" s="4">
        <v>0.64</v>
      </c>
      <c r="AA65" s="4">
        <f t="shared" si="6"/>
        <v>99.740000000000009</v>
      </c>
      <c r="AD65" s="4">
        <v>21</v>
      </c>
      <c r="AE65" s="4">
        <v>185</v>
      </c>
      <c r="AF65" s="4">
        <v>282</v>
      </c>
      <c r="AH65" s="4">
        <v>135</v>
      </c>
      <c r="AI65" s="4">
        <v>29</v>
      </c>
      <c r="AJ65" s="4">
        <v>91</v>
      </c>
      <c r="AK65" s="4">
        <v>17</v>
      </c>
      <c r="AL65" s="4">
        <v>732</v>
      </c>
      <c r="AM65" s="4">
        <v>23</v>
      </c>
      <c r="AN65" s="4">
        <v>208</v>
      </c>
      <c r="AO65" s="4">
        <v>43</v>
      </c>
    </row>
    <row r="66" spans="1:69" s="4" customFormat="1" ht="15.75">
      <c r="A66" s="6"/>
      <c r="C66" s="4" t="s">
        <v>211</v>
      </c>
      <c r="D66" s="4" t="s">
        <v>153</v>
      </c>
      <c r="E66" s="17">
        <f>64+15/60</f>
        <v>64.25</v>
      </c>
      <c r="F66" s="17">
        <v>57.5</v>
      </c>
      <c r="I66" s="2">
        <v>1</v>
      </c>
      <c r="K66" s="11">
        <v>48.7</v>
      </c>
      <c r="L66" s="8">
        <v>2.44</v>
      </c>
      <c r="M66" s="11">
        <v>18.2</v>
      </c>
      <c r="O66" s="11">
        <v>10.4</v>
      </c>
      <c r="P66" s="4">
        <v>0.16</v>
      </c>
      <c r="Q66" s="11">
        <v>4.7</v>
      </c>
      <c r="R66" s="11">
        <v>7.6</v>
      </c>
      <c r="S66" s="8">
        <v>4.8899999999999997</v>
      </c>
      <c r="T66" s="8">
        <v>1.55</v>
      </c>
      <c r="U66" s="4">
        <v>0.75</v>
      </c>
      <c r="AA66" s="4">
        <f t="shared" si="6"/>
        <v>99.39</v>
      </c>
      <c r="AD66" s="4">
        <v>16</v>
      </c>
      <c r="AE66" s="4">
        <v>126</v>
      </c>
      <c r="AF66" s="4">
        <v>10</v>
      </c>
      <c r="AH66" s="4">
        <v>12</v>
      </c>
      <c r="AI66" s="4">
        <v>29</v>
      </c>
      <c r="AJ66" s="4">
        <v>78</v>
      </c>
      <c r="AK66" s="4">
        <v>13</v>
      </c>
      <c r="AL66" s="4">
        <v>945</v>
      </c>
      <c r="AM66" s="4">
        <v>29</v>
      </c>
      <c r="AN66" s="4">
        <v>254</v>
      </c>
      <c r="AO66" s="4">
        <v>55</v>
      </c>
    </row>
    <row r="67" spans="1:69" s="4" customFormat="1" ht="15.75">
      <c r="A67" s="6"/>
      <c r="C67" s="4" t="s">
        <v>211</v>
      </c>
      <c r="D67" s="4" t="s">
        <v>153</v>
      </c>
      <c r="E67" s="17">
        <f t="shared" ref="E67:E68" si="11">64+15/60</f>
        <v>64.25</v>
      </c>
      <c r="F67" s="17">
        <v>57.5</v>
      </c>
      <c r="I67" s="2">
        <v>1</v>
      </c>
      <c r="K67" s="11">
        <v>48.8</v>
      </c>
      <c r="L67" s="8">
        <v>2.4500000000000002</v>
      </c>
      <c r="M67" s="11">
        <v>18.399999999999999</v>
      </c>
      <c r="O67" s="11">
        <v>10.199999999999999</v>
      </c>
      <c r="P67" s="4">
        <v>0.16</v>
      </c>
      <c r="Q67" s="11">
        <v>4.8</v>
      </c>
      <c r="R67" s="11">
        <v>7.4</v>
      </c>
      <c r="S67" s="8">
        <v>5.32</v>
      </c>
      <c r="T67" s="8">
        <v>1.97</v>
      </c>
      <c r="U67" s="4">
        <v>0.84</v>
      </c>
      <c r="AA67" s="4">
        <f t="shared" si="6"/>
        <v>100.34</v>
      </c>
      <c r="AD67" s="4">
        <v>17</v>
      </c>
      <c r="AE67" s="4">
        <v>151</v>
      </c>
      <c r="AF67" s="4">
        <v>10</v>
      </c>
      <c r="AH67" s="4">
        <v>17</v>
      </c>
      <c r="AI67" s="4">
        <v>27</v>
      </c>
      <c r="AJ67" s="4">
        <v>82</v>
      </c>
      <c r="AK67" s="4">
        <v>17</v>
      </c>
      <c r="AL67" s="4">
        <v>911</v>
      </c>
      <c r="AM67" s="4">
        <v>28</v>
      </c>
      <c r="AN67" s="4">
        <v>250</v>
      </c>
      <c r="AO67" s="4">
        <v>55</v>
      </c>
    </row>
    <row r="68" spans="1:69" s="4" customFormat="1" ht="15.75">
      <c r="A68" s="6"/>
      <c r="C68" s="4" t="s">
        <v>211</v>
      </c>
      <c r="D68" s="4" t="s">
        <v>153</v>
      </c>
      <c r="E68" s="17">
        <f t="shared" si="11"/>
        <v>64.25</v>
      </c>
      <c r="F68" s="17">
        <v>57.5</v>
      </c>
      <c r="I68" s="2">
        <v>1</v>
      </c>
      <c r="K68" s="11">
        <v>48.5</v>
      </c>
      <c r="L68" s="8">
        <v>2.46</v>
      </c>
      <c r="M68" s="11">
        <v>18.3</v>
      </c>
      <c r="O68" s="11">
        <v>10.8</v>
      </c>
      <c r="P68" s="4">
        <v>0.16</v>
      </c>
      <c r="Q68" s="11">
        <v>4.5999999999999996</v>
      </c>
      <c r="R68" s="11">
        <v>7.3</v>
      </c>
      <c r="S68" s="8">
        <v>4.93</v>
      </c>
      <c r="T68" s="8">
        <v>1.82</v>
      </c>
      <c r="U68" s="4">
        <v>0.84</v>
      </c>
      <c r="AA68" s="4">
        <f t="shared" si="6"/>
        <v>99.70999999999998</v>
      </c>
      <c r="AD68" s="4">
        <v>18</v>
      </c>
      <c r="AE68" s="4">
        <v>121</v>
      </c>
      <c r="AF68" s="4">
        <v>10</v>
      </c>
      <c r="AH68" s="4">
        <v>17</v>
      </c>
      <c r="AI68" s="4">
        <v>21</v>
      </c>
      <c r="AJ68" s="4">
        <v>86</v>
      </c>
      <c r="AK68" s="4">
        <v>16</v>
      </c>
      <c r="AL68" s="4">
        <v>917</v>
      </c>
      <c r="AM68" s="4">
        <v>29</v>
      </c>
      <c r="AN68" s="4">
        <v>254</v>
      </c>
      <c r="AO68" s="4">
        <v>55</v>
      </c>
    </row>
    <row r="69" spans="1:69" s="4" customFormat="1" ht="15.75">
      <c r="A69" s="6"/>
      <c r="E69" s="17"/>
      <c r="F69" s="17"/>
      <c r="I69" s="2"/>
      <c r="K69" s="11"/>
      <c r="L69" s="8"/>
      <c r="M69" s="11"/>
      <c r="O69" s="11"/>
      <c r="Q69" s="11"/>
      <c r="R69" s="11"/>
      <c r="S69" s="8"/>
      <c r="T69" s="8"/>
    </row>
    <row r="70" spans="1:69" s="4" customFormat="1" ht="15.75">
      <c r="A70" s="6"/>
      <c r="C70" s="4" t="s">
        <v>212</v>
      </c>
      <c r="D70" s="4" t="s">
        <v>153</v>
      </c>
      <c r="E70" s="17">
        <f>63+35/60</f>
        <v>63.583333333333336</v>
      </c>
      <c r="F70" s="17">
        <f>55+46/60</f>
        <v>55.766666666666666</v>
      </c>
      <c r="I70" s="2">
        <v>1</v>
      </c>
      <c r="K70" s="11">
        <v>48.2</v>
      </c>
      <c r="L70" s="8">
        <v>2.2599999999999998</v>
      </c>
      <c r="M70" s="11">
        <v>16.899999999999999</v>
      </c>
      <c r="O70" s="11">
        <v>9.6999999999999993</v>
      </c>
      <c r="P70" s="4">
        <v>0.16</v>
      </c>
      <c r="Q70" s="11">
        <v>7.7</v>
      </c>
      <c r="R70" s="11">
        <v>9.3000000000000007</v>
      </c>
      <c r="S70" s="8">
        <v>4.21</v>
      </c>
      <c r="T70" s="8">
        <v>1.4</v>
      </c>
      <c r="U70" s="4">
        <v>0.81</v>
      </c>
      <c r="AA70" s="4">
        <f>SUM(K70:V70)</f>
        <v>100.64</v>
      </c>
      <c r="AD70" s="4">
        <v>28</v>
      </c>
      <c r="AE70" s="4">
        <v>185</v>
      </c>
      <c r="AF70" s="4">
        <v>180</v>
      </c>
      <c r="AH70" s="4">
        <v>99</v>
      </c>
      <c r="AI70" s="4">
        <v>29</v>
      </c>
      <c r="AJ70" s="4">
        <v>74</v>
      </c>
      <c r="AK70" s="4">
        <v>17</v>
      </c>
      <c r="AL70" s="4">
        <v>951</v>
      </c>
      <c r="AM70" s="4">
        <v>28</v>
      </c>
      <c r="AN70" s="4">
        <v>225</v>
      </c>
      <c r="AO70" s="4">
        <v>45</v>
      </c>
    </row>
    <row r="71" spans="1:69" s="4" customFormat="1" ht="15.75">
      <c r="A71" s="6"/>
      <c r="C71" s="4" t="s">
        <v>212</v>
      </c>
      <c r="D71" s="4" t="s">
        <v>153</v>
      </c>
      <c r="E71" s="17">
        <f t="shared" ref="E71:E73" si="12">63+35/60</f>
        <v>63.583333333333336</v>
      </c>
      <c r="F71" s="17">
        <f t="shared" ref="F71:F73" si="13">55+46/60</f>
        <v>55.766666666666666</v>
      </c>
      <c r="I71" s="2">
        <v>1</v>
      </c>
      <c r="K71" s="11">
        <v>47.4</v>
      </c>
      <c r="L71" s="8">
        <v>2.2599999999999998</v>
      </c>
      <c r="M71" s="11">
        <v>16.899999999999999</v>
      </c>
      <c r="O71" s="11">
        <v>9.6</v>
      </c>
      <c r="P71" s="4">
        <v>0.16</v>
      </c>
      <c r="Q71" s="11">
        <v>6.6</v>
      </c>
      <c r="R71" s="11">
        <v>8.9</v>
      </c>
      <c r="S71" s="8">
        <v>4.16</v>
      </c>
      <c r="T71" s="8">
        <v>1.43</v>
      </c>
      <c r="U71" s="4">
        <v>0.75</v>
      </c>
      <c r="AA71" s="4">
        <f>SUM(K71:V71)</f>
        <v>98.16</v>
      </c>
      <c r="AD71" s="4">
        <v>23</v>
      </c>
      <c r="AE71" s="4">
        <v>187</v>
      </c>
      <c r="AF71" s="4">
        <v>102</v>
      </c>
      <c r="AH71" s="4">
        <v>69</v>
      </c>
      <c r="AI71" s="4">
        <v>31</v>
      </c>
      <c r="AJ71" s="4">
        <v>75</v>
      </c>
      <c r="AK71" s="4">
        <v>17</v>
      </c>
      <c r="AL71" s="4">
        <v>940</v>
      </c>
      <c r="AM71" s="4">
        <v>30</v>
      </c>
      <c r="AN71" s="4">
        <v>229</v>
      </c>
      <c r="AO71" s="4">
        <v>47</v>
      </c>
    </row>
    <row r="72" spans="1:69" s="4" customFormat="1" ht="15.75">
      <c r="A72" s="6"/>
      <c r="C72" s="4" t="s">
        <v>212</v>
      </c>
      <c r="D72" s="4" t="s">
        <v>153</v>
      </c>
      <c r="E72" s="17">
        <f t="shared" si="12"/>
        <v>63.583333333333336</v>
      </c>
      <c r="F72" s="17">
        <f t="shared" si="13"/>
        <v>55.766666666666666</v>
      </c>
      <c r="I72" s="2">
        <v>1</v>
      </c>
      <c r="K72" s="11">
        <v>46.9</v>
      </c>
      <c r="L72" s="8">
        <v>2.2599999999999998</v>
      </c>
      <c r="M72" s="11">
        <v>16.7</v>
      </c>
      <c r="O72" s="11">
        <v>9.5</v>
      </c>
      <c r="P72" s="4">
        <v>0.16</v>
      </c>
      <c r="Q72" s="11">
        <v>6.9</v>
      </c>
      <c r="R72" s="11">
        <v>9.1</v>
      </c>
      <c r="S72" s="8">
        <v>4.3</v>
      </c>
      <c r="T72" s="8">
        <v>1.37</v>
      </c>
      <c r="U72" s="4">
        <v>0.75</v>
      </c>
      <c r="AA72" s="4">
        <f>SUM(K72:V72)</f>
        <v>97.94</v>
      </c>
      <c r="AD72" s="4">
        <v>23</v>
      </c>
      <c r="AE72" s="4">
        <v>204</v>
      </c>
      <c r="AF72" s="4">
        <v>114</v>
      </c>
      <c r="AH72" s="4">
        <v>78</v>
      </c>
      <c r="AI72" s="4">
        <v>41</v>
      </c>
      <c r="AJ72" s="4">
        <v>81</v>
      </c>
      <c r="AK72" s="4">
        <v>16</v>
      </c>
      <c r="AL72" s="4">
        <v>943</v>
      </c>
      <c r="AM72" s="4">
        <v>29</v>
      </c>
      <c r="AN72" s="4">
        <v>216</v>
      </c>
      <c r="AO72" s="4">
        <v>46</v>
      </c>
    </row>
    <row r="73" spans="1:69" s="4" customFormat="1" ht="15.75">
      <c r="A73" s="6"/>
      <c r="C73" s="4" t="s">
        <v>212</v>
      </c>
      <c r="D73" s="4" t="s">
        <v>153</v>
      </c>
      <c r="E73" s="17">
        <f t="shared" si="12"/>
        <v>63.583333333333336</v>
      </c>
      <c r="F73" s="17">
        <f t="shared" si="13"/>
        <v>55.766666666666666</v>
      </c>
      <c r="I73" s="2">
        <v>1</v>
      </c>
      <c r="K73" s="11">
        <v>47.8</v>
      </c>
      <c r="L73" s="8">
        <v>2.2999999999999998</v>
      </c>
      <c r="M73" s="11">
        <v>17</v>
      </c>
      <c r="O73" s="11">
        <v>9.3000000000000007</v>
      </c>
      <c r="P73" s="4">
        <v>0.16</v>
      </c>
      <c r="Q73" s="11">
        <v>6.7</v>
      </c>
      <c r="R73" s="11">
        <v>9.1999999999999993</v>
      </c>
      <c r="S73" s="8">
        <v>4.33</v>
      </c>
      <c r="T73" s="8">
        <v>1.44</v>
      </c>
      <c r="U73" s="4">
        <v>0.86</v>
      </c>
      <c r="AA73" s="4">
        <f>SUM(K73:V73)</f>
        <v>99.089999999999989</v>
      </c>
      <c r="AD73" s="4">
        <v>22</v>
      </c>
      <c r="AE73" s="4">
        <v>191</v>
      </c>
      <c r="AF73" s="4">
        <v>115</v>
      </c>
      <c r="AH73" s="4">
        <v>74</v>
      </c>
      <c r="AI73" s="4">
        <v>43</v>
      </c>
      <c r="AJ73" s="4">
        <v>75</v>
      </c>
      <c r="AK73" s="4">
        <v>16</v>
      </c>
      <c r="AL73" s="4">
        <v>937</v>
      </c>
      <c r="AM73" s="4">
        <v>28</v>
      </c>
      <c r="AN73" s="4">
        <v>228</v>
      </c>
      <c r="AO73" s="4">
        <v>48</v>
      </c>
    </row>
    <row r="74" spans="1:69" s="4" customFormat="1" ht="15.75">
      <c r="A74" s="19" t="s">
        <v>213</v>
      </c>
      <c r="B74" s="19"/>
      <c r="C74" s="20" t="s">
        <v>214</v>
      </c>
      <c r="D74" s="19"/>
      <c r="E74" s="21">
        <v>63.579700000000003</v>
      </c>
      <c r="F74" s="21">
        <v>55.788600000000002</v>
      </c>
      <c r="G74" s="7"/>
      <c r="H74" s="19"/>
      <c r="I74" s="31">
        <v>16</v>
      </c>
      <c r="J74" s="19"/>
      <c r="K74" s="22">
        <v>47.584195117624127</v>
      </c>
      <c r="L74" s="23">
        <v>2.3921149943053828</v>
      </c>
      <c r="M74" s="22">
        <v>17.282695297657362</v>
      </c>
      <c r="N74" s="22"/>
      <c r="O74" s="22">
        <v>9.7913509959313174</v>
      </c>
      <c r="P74" s="23">
        <v>0.16415463275552691</v>
      </c>
      <c r="Q74" s="22">
        <v>6.6178062639177835</v>
      </c>
      <c r="R74" s="22">
        <v>9.5498764338907165</v>
      </c>
      <c r="S74" s="22">
        <v>4.1916214401725735</v>
      </c>
      <c r="T74" s="22">
        <v>1.4970076572044906</v>
      </c>
      <c r="U74" s="22">
        <v>0.92917716654071847</v>
      </c>
      <c r="V74" s="22"/>
      <c r="W74" s="22"/>
      <c r="X74" s="22"/>
      <c r="Y74" s="24"/>
      <c r="Z74" s="22"/>
      <c r="AA74" s="22">
        <f t="shared" ref="AA74:AA82" si="14">SUM(K74:U74)</f>
        <v>100</v>
      </c>
      <c r="AB74" s="21"/>
      <c r="AC74" s="21"/>
      <c r="AD74" s="21">
        <v>25</v>
      </c>
      <c r="AE74" s="21">
        <v>214</v>
      </c>
      <c r="AF74" s="21">
        <v>100</v>
      </c>
      <c r="AG74" s="21">
        <v>35</v>
      </c>
      <c r="AH74" s="21"/>
      <c r="AI74" s="21">
        <v>40</v>
      </c>
      <c r="AJ74" s="21">
        <v>150</v>
      </c>
      <c r="AK74" s="21">
        <v>17</v>
      </c>
      <c r="AL74" s="21">
        <v>962</v>
      </c>
      <c r="AM74" s="21">
        <v>29</v>
      </c>
      <c r="AN74" s="21">
        <v>227</v>
      </c>
      <c r="AO74" s="21">
        <v>44</v>
      </c>
      <c r="AP74" s="21">
        <v>20</v>
      </c>
      <c r="AR74" s="21">
        <v>227</v>
      </c>
      <c r="AS74" s="21">
        <v>39</v>
      </c>
      <c r="AT74" s="21">
        <v>76.400000000000006</v>
      </c>
      <c r="AU74" s="21">
        <v>8.35</v>
      </c>
      <c r="AV74" s="21">
        <v>31.5</v>
      </c>
      <c r="AW74" s="21">
        <v>6.7</v>
      </c>
      <c r="AX74" s="21">
        <v>2.33</v>
      </c>
      <c r="AY74" s="21">
        <v>6.2</v>
      </c>
      <c r="AZ74" s="21">
        <v>1</v>
      </c>
      <c r="BA74" s="21">
        <v>5.4</v>
      </c>
      <c r="BB74" s="21">
        <v>1</v>
      </c>
      <c r="BC74" s="21">
        <v>3</v>
      </c>
      <c r="BD74" s="21">
        <v>0.41</v>
      </c>
      <c r="BE74" s="21">
        <v>2.4</v>
      </c>
      <c r="BF74" s="21">
        <v>0.35</v>
      </c>
      <c r="BG74" s="21">
        <v>4.9000000000000004</v>
      </c>
      <c r="BH74" s="21">
        <v>2.5</v>
      </c>
      <c r="BI74" s="21">
        <v>18</v>
      </c>
      <c r="BJ74" s="21">
        <v>3.3</v>
      </c>
      <c r="BK74" s="21">
        <v>1.3</v>
      </c>
    </row>
    <row r="75" spans="1:69" s="4" customFormat="1" ht="15.75">
      <c r="A75" s="19" t="s">
        <v>215</v>
      </c>
      <c r="B75" s="19"/>
      <c r="C75" s="20" t="s">
        <v>214</v>
      </c>
      <c r="D75" s="19"/>
      <c r="E75" s="21">
        <v>63.579700000000003</v>
      </c>
      <c r="F75" s="21">
        <v>55.788600000000002</v>
      </c>
      <c r="G75" s="7"/>
      <c r="H75" s="19"/>
      <c r="I75" s="31">
        <v>16</v>
      </c>
      <c r="J75" s="19"/>
      <c r="K75" s="22">
        <v>46.976176820280116</v>
      </c>
      <c r="L75" s="23">
        <v>2.3203630592024176</v>
      </c>
      <c r="M75" s="22">
        <v>16.620463944199454</v>
      </c>
      <c r="N75" s="22"/>
      <c r="O75" s="22">
        <v>9.7262955001455218</v>
      </c>
      <c r="P75" s="23">
        <v>0.15746772074272097</v>
      </c>
      <c r="Q75" s="22">
        <v>7.8124307903969319</v>
      </c>
      <c r="R75" s="22">
        <v>9.7833171016284091</v>
      </c>
      <c r="S75" s="22">
        <v>4.1144791548904509</v>
      </c>
      <c r="T75" s="22">
        <v>1.4222890905794152</v>
      </c>
      <c r="U75" s="22">
        <v>1.0667168179345616</v>
      </c>
      <c r="V75" s="22"/>
      <c r="W75" s="22"/>
      <c r="X75" s="22"/>
      <c r="Y75" s="24"/>
      <c r="Z75" s="22"/>
      <c r="AA75" s="22">
        <f t="shared" si="14"/>
        <v>100</v>
      </c>
      <c r="AB75" s="21"/>
      <c r="AC75" s="21"/>
      <c r="AD75" s="21">
        <v>26</v>
      </c>
      <c r="AE75" s="21">
        <v>216</v>
      </c>
      <c r="AF75" s="21">
        <v>220</v>
      </c>
      <c r="AG75" s="21">
        <v>40</v>
      </c>
      <c r="AH75" s="21"/>
      <c r="AI75" s="21">
        <v>30</v>
      </c>
      <c r="AJ75" s="21">
        <v>140</v>
      </c>
      <c r="AK75" s="21">
        <v>15</v>
      </c>
      <c r="AL75" s="21">
        <v>975</v>
      </c>
      <c r="AM75" s="21">
        <v>26</v>
      </c>
      <c r="AN75" s="21">
        <v>216</v>
      </c>
      <c r="AO75" s="21">
        <v>44</v>
      </c>
      <c r="AP75" s="21">
        <v>20</v>
      </c>
      <c r="AR75" s="21">
        <v>215</v>
      </c>
      <c r="AS75" s="21">
        <v>39.200000000000003</v>
      </c>
      <c r="AT75" s="21">
        <v>76.099999999999994</v>
      </c>
      <c r="AU75" s="21">
        <v>8.41</v>
      </c>
      <c r="AV75" s="21">
        <v>30.6</v>
      </c>
      <c r="AW75" s="21">
        <v>6.7</v>
      </c>
      <c r="AX75" s="21">
        <v>2.37</v>
      </c>
      <c r="AY75" s="21">
        <v>6.3</v>
      </c>
      <c r="AZ75" s="21">
        <v>1</v>
      </c>
      <c r="BA75" s="21">
        <v>5.4</v>
      </c>
      <c r="BB75" s="21">
        <v>1.1000000000000001</v>
      </c>
      <c r="BC75" s="21">
        <v>3</v>
      </c>
      <c r="BD75" s="21">
        <v>0.41</v>
      </c>
      <c r="BE75" s="21">
        <v>2.4</v>
      </c>
      <c r="BF75" s="21">
        <v>0.34</v>
      </c>
      <c r="BG75" s="21">
        <v>4.9000000000000004</v>
      </c>
      <c r="BH75" s="21">
        <v>2.5</v>
      </c>
      <c r="BI75" s="21"/>
      <c r="BJ75" s="21">
        <v>3.2</v>
      </c>
      <c r="BK75" s="21">
        <v>1.2</v>
      </c>
      <c r="BL75" s="4">
        <v>0.703241</v>
      </c>
      <c r="BM75" s="4">
        <v>0.51293200000000005</v>
      </c>
      <c r="BO75" s="25">
        <v>18.765999999999998</v>
      </c>
      <c r="BP75" s="25">
        <v>15.58</v>
      </c>
      <c r="BQ75" s="26">
        <v>38.42</v>
      </c>
    </row>
    <row r="76" spans="1:69" s="4" customFormat="1" ht="15.75">
      <c r="A76" s="19" t="s">
        <v>216</v>
      </c>
      <c r="B76" s="19"/>
      <c r="C76" s="20" t="s">
        <v>214</v>
      </c>
      <c r="D76" s="19"/>
      <c r="E76" s="21">
        <v>63.579700000000003</v>
      </c>
      <c r="F76" s="21">
        <v>55.788600000000002</v>
      </c>
      <c r="G76" s="7"/>
      <c r="H76" s="19"/>
      <c r="I76" s="31">
        <v>16</v>
      </c>
      <c r="J76" s="19"/>
      <c r="K76" s="22">
        <v>47.325341193683997</v>
      </c>
      <c r="L76" s="23">
        <v>2.3779938733822683</v>
      </c>
      <c r="M76" s="22">
        <v>17.131345228482893</v>
      </c>
      <c r="N76" s="22"/>
      <c r="O76" s="22">
        <v>9.8452760121785126</v>
      </c>
      <c r="P76" s="23">
        <v>0.16213594591242739</v>
      </c>
      <c r="Q76" s="22">
        <v>6.4650433778917593</v>
      </c>
      <c r="R76" s="22">
        <v>9.6261844617189585</v>
      </c>
      <c r="S76" s="22">
        <v>4.2318501606073822</v>
      </c>
      <c r="T76" s="22">
        <v>1.4887954781895849</v>
      </c>
      <c r="U76" s="22">
        <v>1.3460342679522275</v>
      </c>
      <c r="V76" s="22"/>
      <c r="W76" s="22"/>
      <c r="X76" s="22"/>
      <c r="Y76" s="24"/>
      <c r="Z76" s="22"/>
      <c r="AA76" s="22">
        <f t="shared" si="14"/>
        <v>100.00000000000003</v>
      </c>
      <c r="AB76" s="21"/>
      <c r="AC76" s="21"/>
      <c r="AD76" s="21">
        <v>25</v>
      </c>
      <c r="AE76" s="21">
        <v>220</v>
      </c>
      <c r="AF76" s="21">
        <v>120</v>
      </c>
      <c r="AG76" s="21">
        <v>35</v>
      </c>
      <c r="AH76" s="21"/>
      <c r="AI76" s="21">
        <v>40</v>
      </c>
      <c r="AJ76" s="21">
        <v>140</v>
      </c>
      <c r="AK76" s="21">
        <v>16</v>
      </c>
      <c r="AL76" s="21">
        <v>972</v>
      </c>
      <c r="AM76" s="21">
        <v>29</v>
      </c>
      <c r="AN76" s="21">
        <v>230</v>
      </c>
      <c r="AO76" s="21">
        <v>45</v>
      </c>
      <c r="AP76" s="21">
        <v>20</v>
      </c>
      <c r="AR76" s="21">
        <v>227</v>
      </c>
      <c r="AS76" s="21">
        <v>40.1</v>
      </c>
      <c r="AT76" s="21">
        <v>77.8</v>
      </c>
      <c r="AU76" s="21">
        <v>8.6</v>
      </c>
      <c r="AV76" s="21">
        <v>32.4</v>
      </c>
      <c r="AW76" s="21">
        <v>6.9</v>
      </c>
      <c r="AX76" s="21">
        <v>2.41</v>
      </c>
      <c r="AY76" s="21">
        <v>6.5</v>
      </c>
      <c r="AZ76" s="21">
        <v>1</v>
      </c>
      <c r="BA76" s="21">
        <v>5.5</v>
      </c>
      <c r="BB76" s="21">
        <v>1.1000000000000001</v>
      </c>
      <c r="BC76" s="21">
        <v>3.1</v>
      </c>
      <c r="BD76" s="21">
        <v>0.43</v>
      </c>
      <c r="BE76" s="21">
        <v>2.5</v>
      </c>
      <c r="BF76" s="21">
        <v>0.36</v>
      </c>
      <c r="BG76" s="21">
        <v>5.0999999999999996</v>
      </c>
      <c r="BH76" s="21">
        <v>2.5</v>
      </c>
      <c r="BI76" s="21">
        <v>6</v>
      </c>
      <c r="BJ76" s="21">
        <v>3.3</v>
      </c>
      <c r="BK76" s="21">
        <v>1.3</v>
      </c>
      <c r="BL76" s="4">
        <v>0.70383099999999998</v>
      </c>
      <c r="BM76" s="4">
        <v>0.51294899999999999</v>
      </c>
      <c r="BO76" s="25">
        <v>18.75</v>
      </c>
      <c r="BP76" s="25">
        <v>15.59</v>
      </c>
      <c r="BQ76" s="26">
        <v>38.442999999999998</v>
      </c>
    </row>
    <row r="77" spans="1:69" s="4" customFormat="1" ht="15.75">
      <c r="A77" s="19" t="s">
        <v>217</v>
      </c>
      <c r="B77" s="19"/>
      <c r="C77" s="20" t="s">
        <v>214</v>
      </c>
      <c r="D77" s="19"/>
      <c r="E77" s="21">
        <v>63.579700000000003</v>
      </c>
      <c r="F77" s="21">
        <v>55.788600000000002</v>
      </c>
      <c r="G77" s="7"/>
      <c r="H77" s="19"/>
      <c r="I77" s="31">
        <v>16</v>
      </c>
      <c r="J77" s="19"/>
      <c r="K77" s="22">
        <v>46.645776947585624</v>
      </c>
      <c r="L77" s="23">
        <v>2.2236561064014144</v>
      </c>
      <c r="M77" s="22">
        <v>15.677795575866851</v>
      </c>
      <c r="N77" s="22"/>
      <c r="O77" s="22">
        <v>10.36217829433785</v>
      </c>
      <c r="P77" s="23">
        <v>0.16116406642725845</v>
      </c>
      <c r="Q77" s="22">
        <v>9.0884293156131193</v>
      </c>
      <c r="R77" s="22">
        <v>9.4658388382592307</v>
      </c>
      <c r="S77" s="22">
        <v>3.8556972854116265</v>
      </c>
      <c r="T77" s="22">
        <v>1.3872350021586806</v>
      </c>
      <c r="U77" s="22">
        <v>1.1322285679383348</v>
      </c>
      <c r="V77" s="22"/>
      <c r="W77" s="22"/>
      <c r="X77" s="22"/>
      <c r="Y77" s="24"/>
      <c r="Z77" s="22"/>
      <c r="AA77" s="22">
        <f t="shared" si="14"/>
        <v>99.999999999999986</v>
      </c>
      <c r="AB77" s="21"/>
      <c r="AC77" s="21"/>
      <c r="AD77" s="21">
        <v>26</v>
      </c>
      <c r="AE77" s="21">
        <v>205</v>
      </c>
      <c r="AF77" s="21">
        <v>320</v>
      </c>
      <c r="AG77" s="21">
        <v>44</v>
      </c>
      <c r="AH77" s="21">
        <v>70</v>
      </c>
      <c r="AI77" s="21">
        <v>40</v>
      </c>
      <c r="AJ77" s="21">
        <v>150</v>
      </c>
      <c r="AK77" s="21">
        <v>14</v>
      </c>
      <c r="AL77" s="21">
        <v>959</v>
      </c>
      <c r="AM77" s="21">
        <v>27</v>
      </c>
      <c r="AN77" s="21">
        <v>212</v>
      </c>
      <c r="AO77" s="21">
        <v>42</v>
      </c>
      <c r="AP77" s="21">
        <v>19</v>
      </c>
      <c r="AR77" s="21">
        <v>214</v>
      </c>
      <c r="AS77" s="21">
        <v>38</v>
      </c>
      <c r="AT77" s="21">
        <v>73</v>
      </c>
      <c r="AU77" s="21">
        <v>8.0399999999999991</v>
      </c>
      <c r="AV77" s="21">
        <v>29.9</v>
      </c>
      <c r="AW77" s="21">
        <v>6.5</v>
      </c>
      <c r="AX77" s="21">
        <v>2.2200000000000002</v>
      </c>
      <c r="AY77" s="21">
        <v>6.1</v>
      </c>
      <c r="AZ77" s="21">
        <v>0.9</v>
      </c>
      <c r="BA77" s="21">
        <v>5.0999999999999996</v>
      </c>
      <c r="BB77" s="21">
        <v>1</v>
      </c>
      <c r="BC77" s="21">
        <v>2.8</v>
      </c>
      <c r="BD77" s="21">
        <v>0.38</v>
      </c>
      <c r="BE77" s="21">
        <v>2.2000000000000002</v>
      </c>
      <c r="BF77" s="21">
        <v>0.32</v>
      </c>
      <c r="BG77" s="21">
        <v>4.5</v>
      </c>
      <c r="BH77" s="21">
        <v>2.2999999999999998</v>
      </c>
      <c r="BI77" s="21"/>
      <c r="BJ77" s="21">
        <v>3.1</v>
      </c>
      <c r="BK77" s="21">
        <v>1.3</v>
      </c>
      <c r="BO77" s="27"/>
      <c r="BP77" s="27"/>
      <c r="BQ77" s="27"/>
    </row>
    <row r="78" spans="1:69" s="4" customFormat="1" ht="15.75">
      <c r="A78" s="19" t="s">
        <v>218</v>
      </c>
      <c r="B78" s="19"/>
      <c r="C78" s="20" t="s">
        <v>214</v>
      </c>
      <c r="D78" s="19"/>
      <c r="E78" s="21">
        <v>63.579700000000003</v>
      </c>
      <c r="F78" s="21">
        <v>55.788600000000002</v>
      </c>
      <c r="G78" s="7"/>
      <c r="H78" s="19"/>
      <c r="I78" s="31">
        <v>16</v>
      </c>
      <c r="J78" s="19"/>
      <c r="K78" s="22">
        <v>47.480610247374905</v>
      </c>
      <c r="L78" s="23">
        <v>2.220455789776226</v>
      </c>
      <c r="M78" s="22">
        <v>16.112590496583916</v>
      </c>
      <c r="N78" s="22"/>
      <c r="O78" s="22">
        <v>9.6501029032275802</v>
      </c>
      <c r="P78" s="23">
        <v>0.14796235731505181</v>
      </c>
      <c r="Q78" s="22">
        <v>8.6940640298223535</v>
      </c>
      <c r="R78" s="22">
        <v>9.3879564641274236</v>
      </c>
      <c r="S78" s="22">
        <v>4.0511073002810738</v>
      </c>
      <c r="T78" s="22">
        <v>1.3469676665921959</v>
      </c>
      <c r="U78" s="22">
        <v>0.90818274489928352</v>
      </c>
      <c r="V78" s="22"/>
      <c r="W78" s="22"/>
      <c r="X78" s="22"/>
      <c r="Y78" s="24"/>
      <c r="Z78" s="22"/>
      <c r="AA78" s="22">
        <f t="shared" si="14"/>
        <v>100</v>
      </c>
      <c r="AB78" s="21"/>
      <c r="AC78" s="21"/>
      <c r="AD78" s="21">
        <v>23</v>
      </c>
      <c r="AE78" s="21">
        <v>205</v>
      </c>
      <c r="AF78" s="21">
        <v>430</v>
      </c>
      <c r="AG78" s="21">
        <v>52</v>
      </c>
      <c r="AH78" s="21">
        <v>120</v>
      </c>
      <c r="AI78" s="21">
        <v>70</v>
      </c>
      <c r="AJ78" s="21">
        <v>180</v>
      </c>
      <c r="AK78" s="21">
        <v>18</v>
      </c>
      <c r="AL78" s="21">
        <v>944</v>
      </c>
      <c r="AM78" s="21">
        <v>26</v>
      </c>
      <c r="AN78" s="21">
        <v>202</v>
      </c>
      <c r="AO78" s="21">
        <v>44</v>
      </c>
      <c r="AP78" s="21">
        <v>21</v>
      </c>
      <c r="AR78" s="21">
        <v>215</v>
      </c>
      <c r="AS78" s="21">
        <v>45.3</v>
      </c>
      <c r="AT78" s="21">
        <v>85.9</v>
      </c>
      <c r="AU78" s="21">
        <v>8.9600000000000009</v>
      </c>
      <c r="AV78" s="21">
        <v>32.6</v>
      </c>
      <c r="AW78" s="21">
        <v>7</v>
      </c>
      <c r="AX78" s="21">
        <v>2.42</v>
      </c>
      <c r="AY78" s="21">
        <v>6.7</v>
      </c>
      <c r="AZ78" s="21">
        <v>1</v>
      </c>
      <c r="BA78" s="21">
        <v>5.3</v>
      </c>
      <c r="BB78" s="21">
        <v>1</v>
      </c>
      <c r="BC78" s="21">
        <v>2.9</v>
      </c>
      <c r="BD78" s="21">
        <v>0.4</v>
      </c>
      <c r="BE78" s="21">
        <v>2.4</v>
      </c>
      <c r="BF78" s="21">
        <v>0.34</v>
      </c>
      <c r="BG78" s="21">
        <v>4.7</v>
      </c>
      <c r="BH78" s="21">
        <v>2.6</v>
      </c>
      <c r="BI78" s="21">
        <v>9</v>
      </c>
      <c r="BJ78" s="21">
        <v>3.3</v>
      </c>
      <c r="BK78" s="21">
        <v>1.3</v>
      </c>
      <c r="BL78" s="4">
        <v>0.70327399999999995</v>
      </c>
      <c r="BM78" s="4">
        <v>0.51294099999999998</v>
      </c>
      <c r="BO78" s="25">
        <v>18.736000000000001</v>
      </c>
      <c r="BP78" s="25">
        <v>15.592000000000001</v>
      </c>
      <c r="BQ78" s="26">
        <v>38.448999999999998</v>
      </c>
    </row>
    <row r="79" spans="1:69" s="4" customFormat="1" ht="15.75">
      <c r="A79" s="28" t="s">
        <v>219</v>
      </c>
      <c r="B79" s="28"/>
      <c r="C79" s="20" t="s">
        <v>214</v>
      </c>
      <c r="D79" s="28"/>
      <c r="E79" s="21">
        <v>63.579700000000003</v>
      </c>
      <c r="F79" s="21">
        <v>55.788600000000002</v>
      </c>
      <c r="G79" s="7"/>
      <c r="H79" s="28"/>
      <c r="I79" s="31">
        <v>16</v>
      </c>
      <c r="J79" s="28"/>
      <c r="K79" s="22">
        <v>48.101814551735309</v>
      </c>
      <c r="L79" s="23">
        <v>2.3100258436174719</v>
      </c>
      <c r="M79" s="22">
        <v>17.396365398017146</v>
      </c>
      <c r="N79" s="22"/>
      <c r="O79" s="22">
        <v>9.7066614902566393</v>
      </c>
      <c r="P79" s="23">
        <v>0.15759419267636804</v>
      </c>
      <c r="Q79" s="22">
        <v>6.8731402741435357</v>
      </c>
      <c r="R79" s="22">
        <v>9.1811326443071195</v>
      </c>
      <c r="S79" s="22">
        <v>4.0364448059689106</v>
      </c>
      <c r="T79" s="22">
        <v>1.3827619486442617</v>
      </c>
      <c r="U79" s="22">
        <v>0.8540588506332204</v>
      </c>
      <c r="V79" s="22"/>
      <c r="W79" s="22"/>
      <c r="X79" s="22"/>
      <c r="Y79" s="24"/>
      <c r="Z79" s="24"/>
      <c r="AA79" s="22">
        <f t="shared" si="14"/>
        <v>99.999999999999972</v>
      </c>
      <c r="AB79" s="21"/>
      <c r="AC79" s="21"/>
      <c r="AD79" s="21">
        <v>25</v>
      </c>
      <c r="AE79" s="21">
        <v>208</v>
      </c>
      <c r="AF79" s="21">
        <v>120</v>
      </c>
      <c r="AG79" s="21">
        <v>37</v>
      </c>
      <c r="AH79" s="21">
        <v>60</v>
      </c>
      <c r="AI79" s="21">
        <v>70</v>
      </c>
      <c r="AJ79" s="21">
        <v>90</v>
      </c>
      <c r="AK79" s="21">
        <v>16</v>
      </c>
      <c r="AL79" s="21">
        <v>964</v>
      </c>
      <c r="AM79" s="21">
        <v>26</v>
      </c>
      <c r="AN79" s="21">
        <v>212</v>
      </c>
      <c r="AO79" s="21">
        <v>48</v>
      </c>
      <c r="AP79" s="21">
        <v>21</v>
      </c>
      <c r="AR79" s="21">
        <v>230</v>
      </c>
      <c r="AS79" s="21">
        <v>40.4</v>
      </c>
      <c r="AT79" s="21">
        <v>77.900000000000006</v>
      </c>
      <c r="AU79" s="21">
        <v>8.9</v>
      </c>
      <c r="AV79" s="21">
        <v>34</v>
      </c>
      <c r="AW79" s="21">
        <v>7.1</v>
      </c>
      <c r="AX79" s="21">
        <v>2.33</v>
      </c>
      <c r="AY79" s="21">
        <v>6.5</v>
      </c>
      <c r="AZ79" s="21">
        <v>1</v>
      </c>
      <c r="BA79" s="21">
        <v>5.6</v>
      </c>
      <c r="BB79" s="21">
        <v>1</v>
      </c>
      <c r="BC79" s="21">
        <v>2.9</v>
      </c>
      <c r="BD79" s="21">
        <v>0.42</v>
      </c>
      <c r="BE79" s="21">
        <v>2.6</v>
      </c>
      <c r="BF79" s="21">
        <v>0.42</v>
      </c>
      <c r="BG79" s="21">
        <v>5.0999999999999996</v>
      </c>
      <c r="BH79" s="21">
        <v>2.5</v>
      </c>
      <c r="BI79" s="21">
        <v>9</v>
      </c>
      <c r="BJ79" s="21">
        <v>3.5</v>
      </c>
      <c r="BK79" s="21">
        <v>1.4</v>
      </c>
      <c r="BO79" s="27"/>
      <c r="BP79" s="27"/>
      <c r="BQ79" s="27"/>
    </row>
    <row r="80" spans="1:69" s="4" customFormat="1" ht="15.75">
      <c r="A80" s="28" t="s">
        <v>220</v>
      </c>
      <c r="B80" s="28"/>
      <c r="C80" s="20" t="s">
        <v>214</v>
      </c>
      <c r="D80" s="28"/>
      <c r="E80" s="21">
        <v>63.579700000000003</v>
      </c>
      <c r="F80" s="21">
        <v>55.788600000000002</v>
      </c>
      <c r="G80" s="7"/>
      <c r="H80" s="28"/>
      <c r="I80" s="31">
        <v>16</v>
      </c>
      <c r="J80" s="28"/>
      <c r="K80" s="22">
        <v>48.096401526431407</v>
      </c>
      <c r="L80" s="23">
        <v>2.3027089985574829</v>
      </c>
      <c r="M80" s="22">
        <v>17.129654269812228</v>
      </c>
      <c r="N80" s="22"/>
      <c r="O80" s="22">
        <v>9.7692335488321635</v>
      </c>
      <c r="P80" s="23">
        <v>0.16462806415026349</v>
      </c>
      <c r="Q80" s="22">
        <v>7.2728094162584762</v>
      </c>
      <c r="R80" s="22">
        <v>8.9503485509541978</v>
      </c>
      <c r="S80" s="22">
        <v>3.9073116491360005</v>
      </c>
      <c r="T80" s="22">
        <v>1.4691491800751362</v>
      </c>
      <c r="U80" s="22">
        <v>0.93775479579264009</v>
      </c>
      <c r="V80" s="22"/>
      <c r="W80" s="22"/>
      <c r="X80" s="22"/>
      <c r="Y80" s="24"/>
      <c r="Z80" s="24"/>
      <c r="AA80" s="22">
        <f t="shared" si="14"/>
        <v>100.00000000000001</v>
      </c>
      <c r="AB80" s="21"/>
      <c r="AC80" s="21"/>
      <c r="AD80" s="21">
        <v>24</v>
      </c>
      <c r="AE80" s="21">
        <v>203</v>
      </c>
      <c r="AF80" s="21">
        <v>130</v>
      </c>
      <c r="AG80" s="21">
        <v>38</v>
      </c>
      <c r="AH80" s="21">
        <v>80</v>
      </c>
      <c r="AI80" s="21">
        <v>40</v>
      </c>
      <c r="AJ80" s="21">
        <v>100</v>
      </c>
      <c r="AK80" s="21">
        <v>18</v>
      </c>
      <c r="AL80" s="21">
        <v>955</v>
      </c>
      <c r="AM80" s="21">
        <v>25</v>
      </c>
      <c r="AN80" s="21">
        <v>208</v>
      </c>
      <c r="AO80" s="21">
        <v>51</v>
      </c>
      <c r="AP80" s="21">
        <v>21</v>
      </c>
      <c r="AR80" s="21">
        <v>228</v>
      </c>
      <c r="AS80" s="21">
        <v>39.299999999999997</v>
      </c>
      <c r="AT80" s="21">
        <v>76.400000000000006</v>
      </c>
      <c r="AU80" s="21">
        <v>8.56</v>
      </c>
      <c r="AV80" s="21">
        <v>32.799999999999997</v>
      </c>
      <c r="AW80" s="21">
        <v>6.9</v>
      </c>
      <c r="AX80" s="21">
        <v>2.29</v>
      </c>
      <c r="AY80" s="21">
        <v>6.2</v>
      </c>
      <c r="AZ80" s="21">
        <v>0.9</v>
      </c>
      <c r="BA80" s="21">
        <v>5.3</v>
      </c>
      <c r="BB80" s="21">
        <v>1</v>
      </c>
      <c r="BC80" s="21">
        <v>2.7</v>
      </c>
      <c r="BD80" s="21">
        <v>0.39</v>
      </c>
      <c r="BE80" s="21">
        <v>2.5</v>
      </c>
      <c r="BF80" s="21">
        <v>0.38</v>
      </c>
      <c r="BG80" s="21">
        <v>4.9000000000000004</v>
      </c>
      <c r="BH80" s="21">
        <v>2.4</v>
      </c>
      <c r="BI80" s="21">
        <v>5</v>
      </c>
      <c r="BJ80" s="21">
        <v>3.4</v>
      </c>
      <c r="BK80" s="21">
        <v>1.4</v>
      </c>
      <c r="BL80" s="4">
        <v>0.70333299999999999</v>
      </c>
      <c r="BM80" s="4">
        <v>0.51295199999999996</v>
      </c>
      <c r="BO80" s="25">
        <v>18.788</v>
      </c>
      <c r="BP80" s="25">
        <v>15.592000000000001</v>
      </c>
      <c r="BQ80" s="26">
        <v>38.462000000000003</v>
      </c>
    </row>
    <row r="81" spans="1:69" s="4" customFormat="1" ht="15.75">
      <c r="A81" s="28" t="s">
        <v>221</v>
      </c>
      <c r="B81" s="28"/>
      <c r="C81" s="20" t="s">
        <v>214</v>
      </c>
      <c r="D81" s="28"/>
      <c r="E81" s="21">
        <v>63.579700000000003</v>
      </c>
      <c r="F81" s="21">
        <v>55.788600000000002</v>
      </c>
      <c r="G81" s="7"/>
      <c r="H81" s="28"/>
      <c r="I81" s="31">
        <v>16</v>
      </c>
      <c r="J81" s="28"/>
      <c r="K81" s="22">
        <v>47.989874817481429</v>
      </c>
      <c r="L81" s="23">
        <v>2.3623907874566159</v>
      </c>
      <c r="M81" s="22">
        <v>17.484131473431063</v>
      </c>
      <c r="N81" s="22"/>
      <c r="O81" s="22">
        <v>9.5216526635376724</v>
      </c>
      <c r="P81" s="23">
        <v>0.15654396784351068</v>
      </c>
      <c r="Q81" s="22">
        <v>6.7903487350302036</v>
      </c>
      <c r="R81" s="22">
        <v>9.2401601798539748</v>
      </c>
      <c r="S81" s="22">
        <v>4.1575638212984334</v>
      </c>
      <c r="T81" s="22">
        <v>1.4637877512639961</v>
      </c>
      <c r="U81" s="22">
        <v>0.83354580280310886</v>
      </c>
      <c r="V81" s="22"/>
      <c r="W81" s="22"/>
      <c r="X81" s="22"/>
      <c r="Y81" s="24"/>
      <c r="Z81" s="24"/>
      <c r="AA81" s="22">
        <f t="shared" si="14"/>
        <v>100.00000000000003</v>
      </c>
      <c r="AB81" s="21"/>
      <c r="AC81" s="21"/>
      <c r="AD81" s="21">
        <v>24</v>
      </c>
      <c r="AE81" s="21">
        <v>216</v>
      </c>
      <c r="AF81" s="21">
        <v>110</v>
      </c>
      <c r="AG81" s="21">
        <v>37</v>
      </c>
      <c r="AH81" s="21">
        <v>70</v>
      </c>
      <c r="AI81" s="21">
        <v>40</v>
      </c>
      <c r="AJ81" s="21">
        <v>90</v>
      </c>
      <c r="AK81" s="21">
        <v>17</v>
      </c>
      <c r="AL81" s="21">
        <v>985</v>
      </c>
      <c r="AM81" s="21">
        <v>26</v>
      </c>
      <c r="AN81" s="21">
        <v>214</v>
      </c>
      <c r="AO81" s="21">
        <v>53</v>
      </c>
      <c r="AP81" s="21">
        <v>21</v>
      </c>
      <c r="AR81" s="21">
        <v>229</v>
      </c>
      <c r="AS81" s="21">
        <v>39.5</v>
      </c>
      <c r="AT81" s="21">
        <v>76.900000000000006</v>
      </c>
      <c r="AU81" s="21">
        <v>8.82</v>
      </c>
      <c r="AV81" s="21">
        <v>33.700000000000003</v>
      </c>
      <c r="AW81" s="21">
        <v>7.1</v>
      </c>
      <c r="AX81" s="21">
        <v>2.38</v>
      </c>
      <c r="AY81" s="21">
        <v>6.4</v>
      </c>
      <c r="AZ81" s="21">
        <v>1</v>
      </c>
      <c r="BA81" s="21">
        <v>5.6</v>
      </c>
      <c r="BB81" s="21">
        <v>1</v>
      </c>
      <c r="BC81" s="21">
        <v>2.8</v>
      </c>
      <c r="BD81" s="21">
        <v>0.4</v>
      </c>
      <c r="BE81" s="21">
        <v>2.6</v>
      </c>
      <c r="BF81" s="21">
        <v>0.4</v>
      </c>
      <c r="BG81" s="21">
        <v>5</v>
      </c>
      <c r="BH81" s="21">
        <v>2.5</v>
      </c>
      <c r="BI81" s="21">
        <v>7</v>
      </c>
      <c r="BJ81" s="21">
        <v>3.5</v>
      </c>
      <c r="BK81" s="21">
        <v>1.4</v>
      </c>
      <c r="BO81" s="27"/>
      <c r="BP81" s="27"/>
      <c r="BQ81" s="27"/>
    </row>
    <row r="82" spans="1:69" s="4" customFormat="1" ht="15.75">
      <c r="A82" s="28" t="s">
        <v>222</v>
      </c>
      <c r="B82" s="28"/>
      <c r="C82" s="20" t="s">
        <v>214</v>
      </c>
      <c r="D82" s="28"/>
      <c r="E82" s="21">
        <v>63.579700000000003</v>
      </c>
      <c r="F82" s="21">
        <v>55.788600000000002</v>
      </c>
      <c r="G82" s="7"/>
      <c r="H82" s="28"/>
      <c r="I82" s="31">
        <v>16</v>
      </c>
      <c r="J82" s="28"/>
      <c r="K82" s="22">
        <v>48.201642480119723</v>
      </c>
      <c r="L82" s="23">
        <v>2.27279896504362</v>
      </c>
      <c r="M82" s="22">
        <v>17.002773465561219</v>
      </c>
      <c r="N82" s="22"/>
      <c r="O82" s="22">
        <v>9.6168357883324749</v>
      </c>
      <c r="P82" s="23">
        <v>0.15762140473456873</v>
      </c>
      <c r="Q82" s="22">
        <v>7.1997390033596549</v>
      </c>
      <c r="R82" s="22">
        <v>9.2844091950104044</v>
      </c>
      <c r="S82" s="22">
        <v>3.9862961713516736</v>
      </c>
      <c r="T82" s="22">
        <v>1.4338463269402701</v>
      </c>
      <c r="U82" s="22">
        <v>0.84403719954640011</v>
      </c>
      <c r="V82" s="22"/>
      <c r="W82" s="22"/>
      <c r="X82" s="22"/>
      <c r="Y82" s="24"/>
      <c r="Z82" s="24"/>
      <c r="AA82" s="22">
        <f t="shared" si="14"/>
        <v>100.00000000000001</v>
      </c>
      <c r="AB82" s="21"/>
      <c r="AC82" s="21"/>
      <c r="AD82" s="21">
        <v>25</v>
      </c>
      <c r="AE82" s="21">
        <v>211</v>
      </c>
      <c r="AF82" s="21">
        <v>130</v>
      </c>
      <c r="AG82" s="21">
        <v>38</v>
      </c>
      <c r="AH82" s="21">
        <v>80</v>
      </c>
      <c r="AI82" s="21">
        <v>30</v>
      </c>
      <c r="AJ82" s="21">
        <v>90</v>
      </c>
      <c r="AK82" s="21">
        <v>16</v>
      </c>
      <c r="AL82" s="21">
        <v>963</v>
      </c>
      <c r="AM82" s="21">
        <v>26</v>
      </c>
      <c r="AN82" s="21">
        <v>208</v>
      </c>
      <c r="AO82" s="21">
        <v>47</v>
      </c>
      <c r="AP82" s="21">
        <v>20</v>
      </c>
      <c r="AR82" s="21">
        <v>225</v>
      </c>
      <c r="AS82" s="21">
        <v>38.799999999999997</v>
      </c>
      <c r="AT82" s="21">
        <v>75.599999999999994</v>
      </c>
      <c r="AU82" s="21">
        <v>8.6300000000000008</v>
      </c>
      <c r="AV82" s="21">
        <v>32.200000000000003</v>
      </c>
      <c r="AW82" s="21">
        <v>6.9</v>
      </c>
      <c r="AX82" s="21">
        <v>2.2599999999999998</v>
      </c>
      <c r="AY82" s="21">
        <v>6.1</v>
      </c>
      <c r="AZ82" s="21">
        <v>0.9</v>
      </c>
      <c r="BA82" s="21">
        <v>5.3</v>
      </c>
      <c r="BB82" s="21">
        <v>1</v>
      </c>
      <c r="BC82" s="21">
        <v>2.8</v>
      </c>
      <c r="BD82" s="21">
        <v>0.4</v>
      </c>
      <c r="BE82" s="21">
        <v>2.5</v>
      </c>
      <c r="BF82" s="21">
        <v>0.39</v>
      </c>
      <c r="BG82" s="21">
        <v>4.9000000000000004</v>
      </c>
      <c r="BH82" s="21">
        <v>2.4</v>
      </c>
      <c r="BI82" s="21"/>
      <c r="BJ82" s="21">
        <v>3.3</v>
      </c>
      <c r="BK82" s="21">
        <v>1.4</v>
      </c>
      <c r="BO82" s="27"/>
      <c r="BP82" s="27"/>
      <c r="BQ82" s="27"/>
    </row>
    <row r="83" spans="1:69" s="4" customFormat="1" ht="15.75">
      <c r="A83" s="6"/>
      <c r="E83" s="17"/>
      <c r="F83" s="17"/>
      <c r="I83" s="2"/>
      <c r="K83" s="11"/>
      <c r="L83" s="8"/>
      <c r="M83" s="11"/>
      <c r="O83" s="11"/>
      <c r="Q83" s="11"/>
      <c r="R83" s="11"/>
      <c r="S83" s="8"/>
      <c r="T83" s="8"/>
      <c r="BO83" s="27"/>
      <c r="BP83" s="27"/>
      <c r="BQ83" s="27"/>
    </row>
    <row r="84" spans="1:69" s="4" customFormat="1" ht="15.75">
      <c r="A84" s="6"/>
      <c r="C84" s="4" t="s">
        <v>223</v>
      </c>
      <c r="D84" s="4" t="s">
        <v>153</v>
      </c>
      <c r="E84" s="17">
        <f>64+12/60</f>
        <v>64.2</v>
      </c>
      <c r="F84" s="17">
        <f>56+54/60</f>
        <v>56.9</v>
      </c>
      <c r="I84" s="2">
        <v>1</v>
      </c>
      <c r="K84" s="11">
        <v>48</v>
      </c>
      <c r="L84" s="8">
        <v>1.82</v>
      </c>
      <c r="M84" s="11">
        <v>16</v>
      </c>
      <c r="O84" s="11">
        <v>10.5</v>
      </c>
      <c r="P84" s="4">
        <v>0.16</v>
      </c>
      <c r="Q84" s="11">
        <v>7</v>
      </c>
      <c r="R84" s="11">
        <v>8.6</v>
      </c>
      <c r="S84" s="8">
        <v>3.69</v>
      </c>
      <c r="T84" s="8">
        <v>1.1599999999999999</v>
      </c>
      <c r="U84" s="4">
        <v>0.4</v>
      </c>
      <c r="AA84" s="4">
        <f>SUM(K84:V84)</f>
        <v>97.329999999999984</v>
      </c>
      <c r="AD84" s="4">
        <v>24</v>
      </c>
      <c r="AE84" s="4">
        <v>173</v>
      </c>
      <c r="AF84" s="4">
        <v>180</v>
      </c>
      <c r="AH84" s="4">
        <v>96</v>
      </c>
      <c r="AI84" s="4">
        <v>19</v>
      </c>
      <c r="AJ84" s="4">
        <v>85</v>
      </c>
      <c r="AK84" s="4">
        <v>16</v>
      </c>
      <c r="AL84" s="4">
        <v>536</v>
      </c>
      <c r="AM84" s="4">
        <v>23</v>
      </c>
      <c r="AN84" s="4">
        <v>163</v>
      </c>
      <c r="AO84" s="4">
        <v>26</v>
      </c>
      <c r="BO84" s="27"/>
      <c r="BP84" s="27"/>
      <c r="BQ84" s="27"/>
    </row>
    <row r="85" spans="1:69" s="4" customFormat="1" ht="15.75">
      <c r="A85" s="6"/>
      <c r="C85" s="4" t="s">
        <v>223</v>
      </c>
      <c r="D85" s="4" t="s">
        <v>153</v>
      </c>
      <c r="E85" s="17">
        <f>64+12/60</f>
        <v>64.2</v>
      </c>
      <c r="F85" s="17">
        <f>56+54/60</f>
        <v>56.9</v>
      </c>
      <c r="I85" s="2">
        <v>1</v>
      </c>
      <c r="K85" s="11">
        <v>48.8</v>
      </c>
      <c r="L85" s="8">
        <v>1.86</v>
      </c>
      <c r="M85" s="11">
        <v>16.399999999999999</v>
      </c>
      <c r="O85" s="11">
        <v>10.3</v>
      </c>
      <c r="P85" s="4">
        <v>0.16</v>
      </c>
      <c r="Q85" s="11">
        <v>6.7</v>
      </c>
      <c r="R85" s="11">
        <v>8.6999999999999993</v>
      </c>
      <c r="S85" s="8">
        <v>3.59</v>
      </c>
      <c r="T85" s="8">
        <v>1.22</v>
      </c>
      <c r="U85" s="4">
        <v>0.43</v>
      </c>
      <c r="AA85" s="4">
        <f>SUM(K85:V85)</f>
        <v>98.160000000000011</v>
      </c>
      <c r="AD85" s="4">
        <v>25</v>
      </c>
      <c r="AE85" s="4">
        <v>177</v>
      </c>
      <c r="AF85" s="4">
        <v>150</v>
      </c>
      <c r="AH85" s="4">
        <v>77</v>
      </c>
      <c r="AI85" s="4">
        <v>29</v>
      </c>
      <c r="AJ85" s="4">
        <v>81</v>
      </c>
      <c r="AK85" s="4">
        <v>16</v>
      </c>
      <c r="AL85" s="4">
        <v>547</v>
      </c>
      <c r="AM85" s="4">
        <v>25</v>
      </c>
      <c r="AN85" s="4">
        <v>170</v>
      </c>
      <c r="AO85" s="4">
        <v>27</v>
      </c>
      <c r="BO85" s="27"/>
      <c r="BP85" s="27"/>
      <c r="BQ85" s="27"/>
    </row>
    <row r="86" spans="1:69" s="4" customFormat="1" ht="15.75">
      <c r="A86" s="6" t="s">
        <v>224</v>
      </c>
      <c r="C86" s="4" t="s">
        <v>223</v>
      </c>
      <c r="D86" s="4" t="s">
        <v>153</v>
      </c>
      <c r="E86" s="17">
        <f>64+12/60</f>
        <v>64.2</v>
      </c>
      <c r="F86" s="17">
        <f>56+54/60</f>
        <v>56.9</v>
      </c>
      <c r="G86" s="4">
        <v>2.7810000000000001</v>
      </c>
      <c r="H86" s="4">
        <v>3.2000000000000001E-2</v>
      </c>
      <c r="I86" s="2">
        <v>1</v>
      </c>
      <c r="BO86" s="27"/>
      <c r="BP86" s="27"/>
      <c r="BQ86" s="27"/>
    </row>
    <row r="87" spans="1:69" s="4" customFormat="1" ht="15.75">
      <c r="A87" s="6" t="s">
        <v>225</v>
      </c>
      <c r="C87" s="4" t="s">
        <v>223</v>
      </c>
      <c r="D87" s="4" t="s">
        <v>153</v>
      </c>
      <c r="E87" s="17"/>
      <c r="F87" s="17"/>
      <c r="G87" s="4">
        <v>2.9</v>
      </c>
      <c r="H87" s="4">
        <v>0.4</v>
      </c>
      <c r="I87" s="2">
        <v>17</v>
      </c>
      <c r="BO87" s="27"/>
      <c r="BP87" s="27"/>
      <c r="BQ87" s="27"/>
    </row>
    <row r="88" spans="1:69" s="4" customFormat="1" ht="15.75">
      <c r="A88" s="6" t="s">
        <v>226</v>
      </c>
      <c r="C88" s="4" t="s">
        <v>223</v>
      </c>
      <c r="D88" s="4" t="s">
        <v>153</v>
      </c>
      <c r="E88" s="17"/>
      <c r="F88" s="17"/>
      <c r="I88" s="2">
        <v>17</v>
      </c>
      <c r="BO88" s="27"/>
      <c r="BP88" s="27"/>
      <c r="BQ88" s="27"/>
    </row>
    <row r="89" spans="1:69" s="4" customFormat="1" ht="15.75">
      <c r="A89" s="6" t="s">
        <v>227</v>
      </c>
      <c r="C89" s="4" t="s">
        <v>223</v>
      </c>
      <c r="D89" s="4" t="s">
        <v>153</v>
      </c>
      <c r="E89" s="17"/>
      <c r="F89" s="17"/>
      <c r="G89" s="4">
        <v>4.7</v>
      </c>
      <c r="H89" s="4">
        <v>0.2</v>
      </c>
      <c r="I89" s="2">
        <v>17</v>
      </c>
      <c r="BO89" s="27"/>
      <c r="BP89" s="27"/>
      <c r="BQ89" s="27"/>
    </row>
    <row r="90" spans="1:69" s="4" customFormat="1" ht="15.75">
      <c r="A90" s="6" t="s">
        <v>228</v>
      </c>
      <c r="C90" s="4" t="s">
        <v>223</v>
      </c>
      <c r="D90" s="4" t="s">
        <v>153</v>
      </c>
      <c r="E90" s="17"/>
      <c r="F90" s="17"/>
      <c r="G90" s="4">
        <v>4.9000000000000004</v>
      </c>
      <c r="H90" s="4">
        <v>0.4</v>
      </c>
      <c r="I90" s="2">
        <v>17</v>
      </c>
      <c r="BO90" s="27"/>
      <c r="BP90" s="27"/>
      <c r="BQ90" s="27"/>
    </row>
    <row r="91" spans="1:69" s="4" customFormat="1" ht="15.75">
      <c r="A91" s="6"/>
      <c r="I91" s="2"/>
      <c r="BO91" s="27"/>
      <c r="BP91" s="27"/>
      <c r="BQ91" s="27"/>
    </row>
    <row r="92" spans="1:69" s="4" customFormat="1" ht="15.75">
      <c r="A92" s="19" t="s">
        <v>229</v>
      </c>
      <c r="B92" s="19"/>
      <c r="C92" s="20" t="s">
        <v>230</v>
      </c>
      <c r="D92" s="19"/>
      <c r="E92" s="21">
        <v>63.583300000000001</v>
      </c>
      <c r="F92" s="21">
        <v>55.966700000000003</v>
      </c>
      <c r="G92" s="7"/>
      <c r="H92" s="19"/>
      <c r="I92" s="31">
        <v>16</v>
      </c>
      <c r="J92" s="19"/>
      <c r="K92" s="22">
        <v>48.891621501444895</v>
      </c>
      <c r="L92" s="23">
        <v>1.8057869597814258</v>
      </c>
      <c r="M92" s="22">
        <v>16.861263781091623</v>
      </c>
      <c r="N92" s="22"/>
      <c r="O92" s="22">
        <v>10.8105624081182</v>
      </c>
      <c r="P92" s="23">
        <v>0.1643822132063413</v>
      </c>
      <c r="Q92" s="22">
        <v>7.9411113291592823</v>
      </c>
      <c r="R92" s="22">
        <v>8.7509354677493452</v>
      </c>
      <c r="S92" s="22">
        <v>2.9371233683191864</v>
      </c>
      <c r="T92" s="22">
        <v>1.3053881636974163</v>
      </c>
      <c r="U92" s="22">
        <v>0.53182480743228067</v>
      </c>
      <c r="V92" s="22"/>
      <c r="W92" s="22"/>
      <c r="X92" s="22"/>
      <c r="Y92" s="24"/>
      <c r="Z92" s="24"/>
      <c r="AA92" s="22">
        <f t="shared" ref="AA92:AA99" si="15">SUM(K92:U92)</f>
        <v>100.00000000000001</v>
      </c>
      <c r="AB92" s="21"/>
      <c r="AC92" s="21"/>
      <c r="AD92" s="21">
        <v>22</v>
      </c>
      <c r="AE92" s="21">
        <v>171</v>
      </c>
      <c r="AF92" s="21">
        <v>200</v>
      </c>
      <c r="AG92" s="21">
        <v>42</v>
      </c>
      <c r="AH92" s="21">
        <v>120</v>
      </c>
      <c r="AI92" s="21">
        <v>50</v>
      </c>
      <c r="AJ92" s="21">
        <v>30</v>
      </c>
      <c r="AK92" s="21">
        <v>14</v>
      </c>
      <c r="AL92" s="21">
        <v>532</v>
      </c>
      <c r="AM92" s="21">
        <v>19</v>
      </c>
      <c r="AN92" s="21">
        <v>103</v>
      </c>
      <c r="AO92" s="21">
        <v>19</v>
      </c>
      <c r="AP92" s="21">
        <v>15</v>
      </c>
      <c r="AR92" s="21">
        <v>150</v>
      </c>
      <c r="AS92" s="21">
        <v>22.3</v>
      </c>
      <c r="AT92" s="21">
        <v>42.2</v>
      </c>
      <c r="AU92" s="21">
        <v>5.35</v>
      </c>
      <c r="AV92" s="21">
        <v>18.399999999999999</v>
      </c>
      <c r="AW92" s="21">
        <v>4</v>
      </c>
      <c r="AX92" s="21">
        <v>1.42</v>
      </c>
      <c r="AY92" s="21">
        <v>4</v>
      </c>
      <c r="AZ92" s="21">
        <v>0.7</v>
      </c>
      <c r="BA92" s="21">
        <v>3.8</v>
      </c>
      <c r="BB92" s="21">
        <v>0.8</v>
      </c>
      <c r="BC92" s="21">
        <v>2.2999999999999998</v>
      </c>
      <c r="BD92" s="21">
        <v>0.38</v>
      </c>
      <c r="BE92" s="21">
        <v>2</v>
      </c>
      <c r="BF92" s="21">
        <v>0.28999999999999998</v>
      </c>
      <c r="BG92" s="21">
        <v>2.9</v>
      </c>
      <c r="BH92" s="21">
        <v>1.6</v>
      </c>
      <c r="BI92" s="21"/>
      <c r="BJ92" s="21">
        <v>2.2000000000000002</v>
      </c>
      <c r="BK92" s="21">
        <v>0.8</v>
      </c>
      <c r="BO92" s="27"/>
      <c r="BP92" s="27"/>
      <c r="BQ92" s="27"/>
    </row>
    <row r="93" spans="1:69" s="4" customFormat="1" ht="15.75">
      <c r="A93" s="19" t="s">
        <v>231</v>
      </c>
      <c r="B93" s="19"/>
      <c r="C93" s="20" t="s">
        <v>230</v>
      </c>
      <c r="D93" s="19"/>
      <c r="E93" s="21">
        <v>63.583300000000001</v>
      </c>
      <c r="F93" s="21">
        <v>55.966700000000003</v>
      </c>
      <c r="G93" s="7"/>
      <c r="H93" s="19"/>
      <c r="I93" s="31">
        <v>16</v>
      </c>
      <c r="J93" s="19"/>
      <c r="K93" s="22">
        <v>47.472085024174135</v>
      </c>
      <c r="L93" s="23">
        <v>1.6325335771913938</v>
      </c>
      <c r="M93" s="22">
        <v>14.800669724600498</v>
      </c>
      <c r="N93" s="22"/>
      <c r="O93" s="22">
        <v>11.404456397641862</v>
      </c>
      <c r="P93" s="23">
        <v>0.17113598490252857</v>
      </c>
      <c r="Q93" s="22">
        <v>12.518856592566788</v>
      </c>
      <c r="R93" s="22">
        <v>7.5299833357112558</v>
      </c>
      <c r="S93" s="22">
        <v>2.9352414380251868</v>
      </c>
      <c r="T93" s="22">
        <v>1.0475596651609325</v>
      </c>
      <c r="U93" s="22">
        <v>0.48747826002538436</v>
      </c>
      <c r="V93" s="22"/>
      <c r="W93" s="22"/>
      <c r="X93" s="22"/>
      <c r="Y93" s="24"/>
      <c r="Z93" s="22"/>
      <c r="AA93" s="22">
        <f t="shared" si="15"/>
        <v>99.999999999999972</v>
      </c>
      <c r="AB93" s="21"/>
      <c r="AC93" s="21"/>
      <c r="AD93" s="21">
        <v>25</v>
      </c>
      <c r="AE93" s="21">
        <v>177</v>
      </c>
      <c r="AF93" s="21">
        <v>370</v>
      </c>
      <c r="AG93" s="21">
        <v>56</v>
      </c>
      <c r="AH93" s="21">
        <v>280</v>
      </c>
      <c r="AI93" s="21">
        <v>50</v>
      </c>
      <c r="AJ93" s="21">
        <v>90</v>
      </c>
      <c r="AK93" s="21">
        <v>14</v>
      </c>
      <c r="AL93" s="21">
        <v>582</v>
      </c>
      <c r="AM93" s="21">
        <v>21</v>
      </c>
      <c r="AN93" s="21">
        <v>151</v>
      </c>
      <c r="AO93" s="21">
        <v>21</v>
      </c>
      <c r="AP93" s="21">
        <v>16</v>
      </c>
      <c r="AR93" s="21">
        <v>153</v>
      </c>
      <c r="AS93" s="21">
        <v>19.5</v>
      </c>
      <c r="AT93" s="21">
        <v>39.6</v>
      </c>
      <c r="AU93" s="21">
        <v>4.96</v>
      </c>
      <c r="AV93" s="21">
        <v>18.2</v>
      </c>
      <c r="AW93" s="21">
        <v>3.9</v>
      </c>
      <c r="AX93" s="21">
        <v>1.44</v>
      </c>
      <c r="AY93" s="21">
        <v>4.2</v>
      </c>
      <c r="AZ93" s="21">
        <v>0.7</v>
      </c>
      <c r="BA93" s="21">
        <v>3.9</v>
      </c>
      <c r="BB93" s="21">
        <v>0.8</v>
      </c>
      <c r="BC93" s="21">
        <v>2.2999999999999998</v>
      </c>
      <c r="BD93" s="21">
        <v>0.33</v>
      </c>
      <c r="BE93" s="21">
        <v>2.1</v>
      </c>
      <c r="BF93" s="21">
        <v>0.31</v>
      </c>
      <c r="BG93" s="21">
        <v>3.4</v>
      </c>
      <c r="BH93" s="21">
        <v>1.4</v>
      </c>
      <c r="BI93" s="21">
        <v>8</v>
      </c>
      <c r="BJ93" s="21">
        <v>2.2000000000000002</v>
      </c>
      <c r="BK93" s="21">
        <v>0.7</v>
      </c>
      <c r="BO93" s="27"/>
      <c r="BP93" s="27"/>
      <c r="BQ93" s="27"/>
    </row>
    <row r="94" spans="1:69" s="4" customFormat="1" ht="15.75">
      <c r="A94" s="19" t="s">
        <v>232</v>
      </c>
      <c r="B94" s="19"/>
      <c r="C94" s="20" t="s">
        <v>230</v>
      </c>
      <c r="D94" s="19"/>
      <c r="E94" s="21">
        <v>63.583300000000001</v>
      </c>
      <c r="F94" s="21">
        <v>55.966700000000003</v>
      </c>
      <c r="G94" s="7"/>
      <c r="H94" s="19"/>
      <c r="I94" s="31">
        <v>16</v>
      </c>
      <c r="J94" s="19"/>
      <c r="K94" s="22">
        <v>48.914355486719643</v>
      </c>
      <c r="L94" s="23">
        <v>1.8653101192153316</v>
      </c>
      <c r="M94" s="22">
        <v>16.841829027035423</v>
      </c>
      <c r="N94" s="22"/>
      <c r="O94" s="22">
        <v>10.066834541908852</v>
      </c>
      <c r="P94" s="23">
        <v>0.15610964517038184</v>
      </c>
      <c r="Q94" s="22">
        <v>7.4952643738856404</v>
      </c>
      <c r="R94" s="22">
        <v>8.8562202548582007</v>
      </c>
      <c r="S94" s="22">
        <v>3.842698958040168</v>
      </c>
      <c r="T94" s="22">
        <v>1.3409418238994337</v>
      </c>
      <c r="U94" s="22">
        <v>0.62043576926690214</v>
      </c>
      <c r="V94" s="22"/>
      <c r="W94" s="22"/>
      <c r="X94" s="22"/>
      <c r="Y94" s="24"/>
      <c r="Z94" s="22"/>
      <c r="AA94" s="22">
        <f t="shared" si="15"/>
        <v>99.999999999999972</v>
      </c>
      <c r="AB94" s="21"/>
      <c r="AC94" s="21"/>
      <c r="AD94" s="21">
        <v>27</v>
      </c>
      <c r="AE94" s="21">
        <v>202</v>
      </c>
      <c r="AF94" s="21">
        <v>310</v>
      </c>
      <c r="AG94" s="21">
        <v>51</v>
      </c>
      <c r="AH94" s="21">
        <v>150</v>
      </c>
      <c r="AI94" s="21">
        <v>70</v>
      </c>
      <c r="AJ94" s="21">
        <v>170</v>
      </c>
      <c r="AK94" s="21">
        <v>24</v>
      </c>
      <c r="AL94" s="21">
        <v>691</v>
      </c>
      <c r="AM94" s="21">
        <v>24</v>
      </c>
      <c r="AN94" s="21">
        <v>175</v>
      </c>
      <c r="AO94" s="21">
        <v>33</v>
      </c>
      <c r="AP94" s="21">
        <v>21</v>
      </c>
      <c r="AR94" s="21">
        <v>183</v>
      </c>
      <c r="AS94" s="21">
        <v>33.299999999999997</v>
      </c>
      <c r="AT94" s="21">
        <v>65.099999999999994</v>
      </c>
      <c r="AU94" s="21">
        <v>6.81</v>
      </c>
      <c r="AV94" s="21">
        <v>25</v>
      </c>
      <c r="AW94" s="21">
        <v>5.6</v>
      </c>
      <c r="AX94" s="21">
        <v>1.95</v>
      </c>
      <c r="AY94" s="21">
        <v>5.4</v>
      </c>
      <c r="AZ94" s="21">
        <v>0.8</v>
      </c>
      <c r="BA94" s="21">
        <v>4.8</v>
      </c>
      <c r="BB94" s="21">
        <v>1</v>
      </c>
      <c r="BC94" s="21">
        <v>2.8</v>
      </c>
      <c r="BD94" s="21">
        <v>0.39</v>
      </c>
      <c r="BE94" s="21">
        <v>2.4</v>
      </c>
      <c r="BF94" s="21">
        <v>0.33</v>
      </c>
      <c r="BG94" s="21">
        <v>4.2</v>
      </c>
      <c r="BH94" s="21">
        <v>2</v>
      </c>
      <c r="BI94" s="21">
        <v>10</v>
      </c>
      <c r="BJ94" s="21">
        <v>2.8</v>
      </c>
      <c r="BK94" s="21">
        <v>1.1000000000000001</v>
      </c>
      <c r="BL94" s="4">
        <v>0.70332399999999995</v>
      </c>
      <c r="BM94" s="4">
        <v>0.51290599999999997</v>
      </c>
      <c r="BO94" s="25">
        <v>18.788</v>
      </c>
      <c r="BP94" s="25">
        <v>15.611000000000001</v>
      </c>
      <c r="BQ94" s="26">
        <v>38.573</v>
      </c>
    </row>
    <row r="95" spans="1:69" s="4" customFormat="1" ht="15.75">
      <c r="A95" s="19" t="s">
        <v>233</v>
      </c>
      <c r="B95" s="19"/>
      <c r="C95" s="20" t="s">
        <v>230</v>
      </c>
      <c r="D95" s="19"/>
      <c r="E95" s="21">
        <v>63.583300000000001</v>
      </c>
      <c r="F95" s="21">
        <v>55.966700000000003</v>
      </c>
      <c r="G95" s="7"/>
      <c r="H95" s="19"/>
      <c r="I95" s="31">
        <v>16</v>
      </c>
      <c r="J95" s="19"/>
      <c r="K95" s="22">
        <v>49.018699399065262</v>
      </c>
      <c r="L95" s="23">
        <v>1.7603460707065124</v>
      </c>
      <c r="M95" s="22">
        <v>16.303143001204941</v>
      </c>
      <c r="N95" s="22"/>
      <c r="O95" s="22">
        <v>9.3602069738639191</v>
      </c>
      <c r="P95" s="23">
        <v>0.1737399287661921</v>
      </c>
      <c r="Q95" s="22">
        <v>10.304198290976046</v>
      </c>
      <c r="R95" s="22">
        <v>8.0969363028772534</v>
      </c>
      <c r="S95" s="22">
        <v>3.2999659426031456</v>
      </c>
      <c r="T95" s="22">
        <v>1.2566095476800054</v>
      </c>
      <c r="U95" s="22">
        <v>0.42615454225669758</v>
      </c>
      <c r="V95" s="22"/>
      <c r="W95" s="22"/>
      <c r="X95" s="22"/>
      <c r="Y95" s="24"/>
      <c r="Z95" s="24"/>
      <c r="AA95" s="22">
        <f t="shared" si="15"/>
        <v>99.999999999999986</v>
      </c>
      <c r="AB95" s="21"/>
      <c r="AC95" s="21"/>
      <c r="AD95" s="21">
        <v>25</v>
      </c>
      <c r="AE95" s="21">
        <v>170</v>
      </c>
      <c r="AF95" s="21">
        <v>250</v>
      </c>
      <c r="AG95" s="21">
        <v>39</v>
      </c>
      <c r="AH95" s="21">
        <v>150</v>
      </c>
      <c r="AI95" s="21">
        <v>40</v>
      </c>
      <c r="AJ95" s="21">
        <v>70</v>
      </c>
      <c r="AK95" s="21">
        <v>13</v>
      </c>
      <c r="AL95" s="21">
        <v>595</v>
      </c>
      <c r="AM95" s="21">
        <v>21</v>
      </c>
      <c r="AN95" s="21">
        <v>138</v>
      </c>
      <c r="AO95" s="21">
        <v>18</v>
      </c>
      <c r="AP95" s="21">
        <v>13</v>
      </c>
      <c r="AR95" s="21">
        <v>165</v>
      </c>
      <c r="AS95" s="21">
        <v>19.8</v>
      </c>
      <c r="AT95" s="21">
        <v>39.1</v>
      </c>
      <c r="AU95" s="21">
        <v>4.17</v>
      </c>
      <c r="AV95" s="21">
        <v>16.600000000000001</v>
      </c>
      <c r="AW95" s="21">
        <v>3.6</v>
      </c>
      <c r="AX95" s="21">
        <v>1.28</v>
      </c>
      <c r="AY95" s="21">
        <v>3.5</v>
      </c>
      <c r="AZ95" s="21">
        <v>0.6</v>
      </c>
      <c r="BA95" s="21">
        <v>3.2</v>
      </c>
      <c r="BB95" s="21">
        <v>0.7</v>
      </c>
      <c r="BC95" s="21">
        <v>1.9</v>
      </c>
      <c r="BD95" s="21">
        <v>0.27</v>
      </c>
      <c r="BE95" s="21">
        <v>1.6</v>
      </c>
      <c r="BF95" s="21">
        <v>0.26</v>
      </c>
      <c r="BG95" s="21">
        <v>2.6</v>
      </c>
      <c r="BH95" s="21">
        <v>1.8</v>
      </c>
      <c r="BI95" s="21">
        <v>29</v>
      </c>
      <c r="BJ95" s="21">
        <v>2.1</v>
      </c>
      <c r="BK95" s="21">
        <v>0.7</v>
      </c>
      <c r="BO95" s="27"/>
      <c r="BP95" s="27"/>
      <c r="BQ95" s="27"/>
    </row>
    <row r="96" spans="1:69" s="4" customFormat="1" ht="15.75">
      <c r="A96" s="19" t="s">
        <v>234</v>
      </c>
      <c r="B96" s="19"/>
      <c r="C96" s="20" t="s">
        <v>230</v>
      </c>
      <c r="D96" s="19"/>
      <c r="E96" s="21">
        <v>63.583300000000001</v>
      </c>
      <c r="F96" s="21">
        <v>55.966700000000003</v>
      </c>
      <c r="G96" s="7"/>
      <c r="H96" s="19"/>
      <c r="I96" s="31">
        <v>16</v>
      </c>
      <c r="J96" s="19"/>
      <c r="K96" s="22">
        <v>48.222594817889494</v>
      </c>
      <c r="L96" s="23">
        <v>1.803567533056748</v>
      </c>
      <c r="M96" s="22">
        <v>16.314957189488606</v>
      </c>
      <c r="N96" s="22"/>
      <c r="O96" s="22">
        <v>10.809443020744915</v>
      </c>
      <c r="P96" s="23">
        <v>0.17207181410788763</v>
      </c>
      <c r="Q96" s="22">
        <v>9.0390810991242194</v>
      </c>
      <c r="R96" s="22">
        <v>8.4548866685110227</v>
      </c>
      <c r="S96" s="22">
        <v>3.3139756791148729</v>
      </c>
      <c r="T96" s="22">
        <v>1.2746060304287972</v>
      </c>
      <c r="U96" s="22">
        <v>0.59481614753343881</v>
      </c>
      <c r="V96" s="22"/>
      <c r="W96" s="22"/>
      <c r="X96" s="22"/>
      <c r="Y96" s="24"/>
      <c r="Z96" s="22"/>
      <c r="AA96" s="22">
        <f t="shared" si="15"/>
        <v>99.999999999999986</v>
      </c>
      <c r="AB96" s="21"/>
      <c r="AC96" s="21"/>
      <c r="AD96" s="21">
        <v>26</v>
      </c>
      <c r="AE96" s="21">
        <v>189</v>
      </c>
      <c r="AF96" s="21">
        <v>250</v>
      </c>
      <c r="AG96" s="21">
        <v>43</v>
      </c>
      <c r="AH96" s="21">
        <v>90</v>
      </c>
      <c r="AI96" s="21">
        <v>50</v>
      </c>
      <c r="AJ96" s="21">
        <v>130</v>
      </c>
      <c r="AK96" s="21">
        <v>15</v>
      </c>
      <c r="AL96" s="21">
        <v>616</v>
      </c>
      <c r="AM96" s="21">
        <v>24</v>
      </c>
      <c r="AN96" s="21">
        <v>177</v>
      </c>
      <c r="AO96" s="21">
        <v>27</v>
      </c>
      <c r="AP96" s="21">
        <v>18</v>
      </c>
      <c r="AR96" s="21">
        <v>168</v>
      </c>
      <c r="AS96" s="21">
        <v>24.1</v>
      </c>
      <c r="AT96" s="21">
        <v>48.1</v>
      </c>
      <c r="AU96" s="21">
        <v>5.33</v>
      </c>
      <c r="AV96" s="21">
        <v>20.399999999999999</v>
      </c>
      <c r="AW96" s="21">
        <v>4.5999999999999996</v>
      </c>
      <c r="AX96" s="21">
        <v>1.62</v>
      </c>
      <c r="AY96" s="21">
        <v>4.5</v>
      </c>
      <c r="AZ96" s="21">
        <v>0.7</v>
      </c>
      <c r="BA96" s="21">
        <v>4.3</v>
      </c>
      <c r="BB96" s="21">
        <v>0.9</v>
      </c>
      <c r="BC96" s="21">
        <v>2.5</v>
      </c>
      <c r="BD96" s="21">
        <v>0.35</v>
      </c>
      <c r="BE96" s="21">
        <v>2</v>
      </c>
      <c r="BF96" s="21">
        <v>0.24</v>
      </c>
      <c r="BG96" s="21">
        <v>4.0999999999999996</v>
      </c>
      <c r="BH96" s="21">
        <v>1.7</v>
      </c>
      <c r="BI96" s="21"/>
      <c r="BJ96" s="21">
        <v>2.4</v>
      </c>
      <c r="BK96" s="21">
        <v>0.9</v>
      </c>
      <c r="BL96" s="9">
        <v>0.70333999999999997</v>
      </c>
      <c r="BM96" s="4">
        <v>0.51288800000000001</v>
      </c>
      <c r="BO96" s="25">
        <v>18.867000000000001</v>
      </c>
      <c r="BP96" s="25">
        <v>15.62</v>
      </c>
      <c r="BQ96" s="26">
        <v>38.636000000000003</v>
      </c>
    </row>
    <row r="97" spans="1:70" s="4" customFormat="1" ht="15.75">
      <c r="A97" s="19" t="s">
        <v>235</v>
      </c>
      <c r="B97" s="19"/>
      <c r="C97" s="20" t="s">
        <v>230</v>
      </c>
      <c r="D97" s="19"/>
      <c r="E97" s="21">
        <v>63.583300000000001</v>
      </c>
      <c r="F97" s="21">
        <v>55.966700000000003</v>
      </c>
      <c r="G97" s="7"/>
      <c r="H97" s="19"/>
      <c r="I97" s="31">
        <v>16</v>
      </c>
      <c r="J97" s="19"/>
      <c r="K97" s="22">
        <v>48.045480648853868</v>
      </c>
      <c r="L97" s="23">
        <v>1.8755885039117883</v>
      </c>
      <c r="M97" s="22">
        <v>16.707945159170958</v>
      </c>
      <c r="N97" s="22"/>
      <c r="O97" s="22">
        <v>10.454335665132552</v>
      </c>
      <c r="P97" s="23">
        <v>0.1662683862927207</v>
      </c>
      <c r="Q97" s="22">
        <v>8.1005146736514533</v>
      </c>
      <c r="R97" s="22">
        <v>9.1244846136249151</v>
      </c>
      <c r="S97" s="22">
        <v>3.6092405805005221</v>
      </c>
      <c r="T97" s="22">
        <v>1.3078427946195714</v>
      </c>
      <c r="U97" s="22">
        <v>0.60829897424166102</v>
      </c>
      <c r="V97" s="22"/>
      <c r="W97" s="22"/>
      <c r="X97" s="22"/>
      <c r="Y97" s="24"/>
      <c r="Z97" s="22"/>
      <c r="AA97" s="22">
        <f t="shared" si="15"/>
        <v>100.00000000000001</v>
      </c>
      <c r="AB97" s="21"/>
      <c r="AC97" s="21"/>
      <c r="AD97" s="21">
        <v>28</v>
      </c>
      <c r="AE97" s="21">
        <v>210</v>
      </c>
      <c r="AF97" s="21">
        <v>220</v>
      </c>
      <c r="AG97" s="21">
        <v>42</v>
      </c>
      <c r="AH97" s="21">
        <v>60</v>
      </c>
      <c r="AI97" s="21">
        <v>50</v>
      </c>
      <c r="AJ97" s="21">
        <v>130</v>
      </c>
      <c r="AK97" s="21">
        <v>14</v>
      </c>
      <c r="AL97" s="21">
        <v>699</v>
      </c>
      <c r="AM97" s="21">
        <v>25</v>
      </c>
      <c r="AN97" s="21">
        <v>180</v>
      </c>
      <c r="AO97" s="21">
        <v>31</v>
      </c>
      <c r="AP97" s="21">
        <v>19</v>
      </c>
      <c r="AR97" s="21">
        <v>181</v>
      </c>
      <c r="AS97" s="21">
        <v>27.5</v>
      </c>
      <c r="AT97" s="21">
        <v>54.7</v>
      </c>
      <c r="AU97" s="21">
        <v>6.03</v>
      </c>
      <c r="AV97" s="21">
        <v>22.6</v>
      </c>
      <c r="AW97" s="21">
        <v>5</v>
      </c>
      <c r="AX97" s="21">
        <v>1.77</v>
      </c>
      <c r="AY97" s="21">
        <v>5.0999999999999996</v>
      </c>
      <c r="AZ97" s="21">
        <v>0.8</v>
      </c>
      <c r="BA97" s="21">
        <v>4.5999999999999996</v>
      </c>
      <c r="BB97" s="21">
        <v>0.9</v>
      </c>
      <c r="BC97" s="21">
        <v>2.7</v>
      </c>
      <c r="BD97" s="21">
        <v>0.37</v>
      </c>
      <c r="BE97" s="21">
        <v>2.1</v>
      </c>
      <c r="BF97" s="21">
        <v>0.27</v>
      </c>
      <c r="BG97" s="21">
        <v>4.0999999999999996</v>
      </c>
      <c r="BH97" s="21">
        <v>1.9</v>
      </c>
      <c r="BI97" s="21">
        <v>8</v>
      </c>
      <c r="BJ97" s="21">
        <v>2.7</v>
      </c>
      <c r="BK97" s="21">
        <v>0.9</v>
      </c>
      <c r="BL97" s="4">
        <v>0.70339200000000002</v>
      </c>
      <c r="BM97" s="4">
        <v>0.51292099999999996</v>
      </c>
      <c r="BO97" s="25">
        <v>18.814</v>
      </c>
      <c r="BP97" s="25">
        <v>15.622</v>
      </c>
      <c r="BQ97" s="26">
        <v>38.622</v>
      </c>
    </row>
    <row r="98" spans="1:70" s="4" customFormat="1" ht="15.75">
      <c r="A98" s="19" t="s">
        <v>236</v>
      </c>
      <c r="B98" s="19"/>
      <c r="C98" s="20" t="s">
        <v>230</v>
      </c>
      <c r="D98" s="19"/>
      <c r="E98" s="21">
        <v>63.583300000000001</v>
      </c>
      <c r="F98" s="21">
        <v>55.966700000000003</v>
      </c>
      <c r="G98" s="7"/>
      <c r="H98" s="19"/>
      <c r="I98" s="31">
        <v>16</v>
      </c>
      <c r="J98" s="19"/>
      <c r="K98" s="22">
        <v>47.780231106062445</v>
      </c>
      <c r="L98" s="23">
        <v>2.1900538224711394</v>
      </c>
      <c r="M98" s="22">
        <v>15.55211590991988</v>
      </c>
      <c r="N98" s="22"/>
      <c r="O98" s="22">
        <v>10.49534542180943</v>
      </c>
      <c r="P98" s="23">
        <v>0.16807625267231124</v>
      </c>
      <c r="Q98" s="22">
        <v>8.4240627845399363</v>
      </c>
      <c r="R98" s="22">
        <v>9.9428241038680483</v>
      </c>
      <c r="S98" s="22">
        <v>3.5336513363034108</v>
      </c>
      <c r="T98" s="22">
        <v>1.3770102628574896</v>
      </c>
      <c r="U98" s="22">
        <v>0.53662899949593346</v>
      </c>
      <c r="V98" s="22"/>
      <c r="W98" s="22"/>
      <c r="X98" s="22"/>
      <c r="Y98" s="24"/>
      <c r="Z98" s="22"/>
      <c r="AA98" s="22">
        <f t="shared" si="15"/>
        <v>100.00000000000003</v>
      </c>
      <c r="AB98" s="21"/>
      <c r="AC98" s="21"/>
      <c r="AD98" s="21">
        <v>28</v>
      </c>
      <c r="AE98" s="21">
        <v>237</v>
      </c>
      <c r="AF98" s="21">
        <v>270</v>
      </c>
      <c r="AG98" s="21">
        <v>44</v>
      </c>
      <c r="AH98" s="21"/>
      <c r="AI98" s="21">
        <v>60</v>
      </c>
      <c r="AJ98" s="21">
        <v>150</v>
      </c>
      <c r="AK98" s="21">
        <v>19</v>
      </c>
      <c r="AL98" s="21">
        <v>623</v>
      </c>
      <c r="AM98" s="21">
        <v>26</v>
      </c>
      <c r="AN98" s="21">
        <v>176</v>
      </c>
      <c r="AO98" s="21">
        <v>32</v>
      </c>
      <c r="AP98" s="21">
        <v>19</v>
      </c>
      <c r="AR98" s="21">
        <v>196</v>
      </c>
      <c r="AS98" s="21">
        <v>24.6</v>
      </c>
      <c r="AT98" s="21">
        <v>50.9</v>
      </c>
      <c r="AU98" s="21">
        <v>5.86</v>
      </c>
      <c r="AV98" s="21">
        <v>22.7</v>
      </c>
      <c r="AW98" s="21">
        <v>5.3</v>
      </c>
      <c r="AX98" s="21">
        <v>1.88</v>
      </c>
      <c r="AY98" s="21">
        <v>5.3</v>
      </c>
      <c r="AZ98" s="21">
        <v>0.9</v>
      </c>
      <c r="BA98" s="21">
        <v>4.9000000000000004</v>
      </c>
      <c r="BB98" s="21">
        <v>1</v>
      </c>
      <c r="BC98" s="21">
        <v>2.7</v>
      </c>
      <c r="BD98" s="21">
        <v>0.37</v>
      </c>
      <c r="BE98" s="21">
        <v>2.2000000000000002</v>
      </c>
      <c r="BF98" s="21">
        <v>0.31</v>
      </c>
      <c r="BG98" s="21">
        <v>4.2</v>
      </c>
      <c r="BH98" s="21">
        <v>2</v>
      </c>
      <c r="BI98" s="21"/>
      <c r="BJ98" s="21">
        <v>2.7</v>
      </c>
      <c r="BK98" s="21">
        <v>0.9</v>
      </c>
    </row>
    <row r="99" spans="1:70" s="4" customFormat="1" ht="15.75">
      <c r="A99" s="19" t="s">
        <v>237</v>
      </c>
      <c r="B99" s="19"/>
      <c r="C99" s="20" t="s">
        <v>230</v>
      </c>
      <c r="D99" s="19"/>
      <c r="E99" s="21">
        <v>63.583300000000001</v>
      </c>
      <c r="F99" s="21">
        <v>55.966700000000003</v>
      </c>
      <c r="G99" s="7"/>
      <c r="H99" s="19"/>
      <c r="I99" s="31">
        <v>16</v>
      </c>
      <c r="J99" s="19"/>
      <c r="K99" s="22">
        <v>49.113059660782874</v>
      </c>
      <c r="L99" s="23">
        <v>1.8632583458936183</v>
      </c>
      <c r="M99" s="22">
        <v>17.356656548161205</v>
      </c>
      <c r="N99" s="22"/>
      <c r="O99" s="22">
        <v>10.305376093735179</v>
      </c>
      <c r="P99" s="23">
        <v>0.16708566688719947</v>
      </c>
      <c r="Q99" s="22">
        <v>6.2074856849608038</v>
      </c>
      <c r="R99" s="22">
        <v>9.4985670024359461</v>
      </c>
      <c r="S99" s="22">
        <v>3.7265166917872365</v>
      </c>
      <c r="T99" s="22">
        <v>1.2151684864523595</v>
      </c>
      <c r="U99" s="22">
        <v>0.54682581890356186</v>
      </c>
      <c r="V99" s="22"/>
      <c r="W99" s="22"/>
      <c r="X99" s="22"/>
      <c r="Y99" s="24"/>
      <c r="Z99" s="22"/>
      <c r="AA99" s="22">
        <f t="shared" si="15"/>
        <v>99.999999999999986</v>
      </c>
      <c r="AB99" s="21"/>
      <c r="AC99" s="21"/>
      <c r="AD99" s="21">
        <v>30</v>
      </c>
      <c r="AE99" s="21">
        <v>219</v>
      </c>
      <c r="AF99" s="21">
        <v>160</v>
      </c>
      <c r="AG99" s="21">
        <v>37</v>
      </c>
      <c r="AH99" s="21"/>
      <c r="AI99" s="21">
        <v>50</v>
      </c>
      <c r="AJ99" s="21">
        <v>130</v>
      </c>
      <c r="AK99" s="21">
        <v>17</v>
      </c>
      <c r="AL99" s="21">
        <v>613</v>
      </c>
      <c r="AM99" s="21">
        <v>26</v>
      </c>
      <c r="AN99" s="21">
        <v>168</v>
      </c>
      <c r="AO99" s="21">
        <v>27</v>
      </c>
      <c r="AP99" s="21">
        <v>20</v>
      </c>
      <c r="AR99" s="21">
        <v>174</v>
      </c>
      <c r="AS99" s="21">
        <v>24.5</v>
      </c>
      <c r="AT99" s="21">
        <v>49.4</v>
      </c>
      <c r="AU99" s="21">
        <v>5.54</v>
      </c>
      <c r="AV99" s="21">
        <v>21.2</v>
      </c>
      <c r="AW99" s="21">
        <v>5</v>
      </c>
      <c r="AX99" s="21">
        <v>1.75</v>
      </c>
      <c r="AY99" s="21">
        <v>5.0999999999999996</v>
      </c>
      <c r="AZ99" s="21">
        <v>0.8</v>
      </c>
      <c r="BA99" s="21">
        <v>4.9000000000000004</v>
      </c>
      <c r="BB99" s="21">
        <v>1</v>
      </c>
      <c r="BC99" s="21">
        <v>3</v>
      </c>
      <c r="BD99" s="21">
        <v>0.42</v>
      </c>
      <c r="BE99" s="21">
        <v>2.5</v>
      </c>
      <c r="BF99" s="21">
        <v>0.37</v>
      </c>
      <c r="BG99" s="21">
        <v>3.9</v>
      </c>
      <c r="BH99" s="21">
        <v>1.6</v>
      </c>
      <c r="BI99" s="21">
        <v>6</v>
      </c>
      <c r="BJ99" s="21">
        <v>2.6</v>
      </c>
      <c r="BK99" s="21">
        <v>0.9</v>
      </c>
    </row>
    <row r="102" spans="1:70" s="4" customFormat="1" ht="15.75">
      <c r="A102" s="12" t="s">
        <v>84</v>
      </c>
      <c r="C102" s="10"/>
      <c r="D102" s="4" t="s">
        <v>85</v>
      </c>
      <c r="E102" s="10"/>
      <c r="G102" s="10">
        <v>4</v>
      </c>
      <c r="I102" s="2">
        <v>9</v>
      </c>
      <c r="BL102" s="9">
        <v>0.70276000000000005</v>
      </c>
      <c r="BM102" s="9">
        <v>0.51288299999999998</v>
      </c>
      <c r="BO102" s="13">
        <v>19.245000000000001</v>
      </c>
      <c r="BP102" s="13">
        <v>15.59</v>
      </c>
      <c r="BQ102" s="13">
        <v>38.616</v>
      </c>
    </row>
    <row r="103" spans="1:70" s="4" customFormat="1" ht="15.75">
      <c r="A103" s="12" t="s">
        <v>86</v>
      </c>
      <c r="C103" s="10"/>
      <c r="D103" s="4" t="s">
        <v>85</v>
      </c>
      <c r="E103" s="10"/>
      <c r="F103" s="16"/>
      <c r="G103" s="10"/>
      <c r="I103" s="2"/>
      <c r="L103" s="4">
        <v>16</v>
      </c>
      <c r="BL103" s="9">
        <v>0.70272000000000001</v>
      </c>
      <c r="BM103" s="9">
        <v>0.51287799999999995</v>
      </c>
      <c r="BO103" s="13"/>
      <c r="BP103" s="13"/>
      <c r="BQ103" s="13"/>
    </row>
    <row r="104" spans="1:70" s="4" customFormat="1" ht="15.75">
      <c r="A104" s="12" t="s">
        <v>87</v>
      </c>
      <c r="C104" s="10"/>
      <c r="D104" s="4" t="s">
        <v>85</v>
      </c>
      <c r="E104" s="10"/>
      <c r="F104" s="16"/>
      <c r="G104" s="10">
        <v>4</v>
      </c>
      <c r="I104" s="2">
        <v>9</v>
      </c>
      <c r="BL104" s="9">
        <v>0.70330999999999999</v>
      </c>
      <c r="BM104" s="9">
        <v>0.51286299999999996</v>
      </c>
      <c r="BO104" s="13">
        <v>18.949000000000002</v>
      </c>
      <c r="BP104" s="13">
        <v>15.632999999999999</v>
      </c>
      <c r="BQ104" s="13">
        <v>38.753</v>
      </c>
    </row>
    <row r="105" spans="1:70" s="4" customFormat="1" ht="15.75">
      <c r="A105" s="12" t="s">
        <v>88</v>
      </c>
      <c r="B105" s="4" t="s">
        <v>241</v>
      </c>
      <c r="C105" s="10"/>
      <c r="D105" s="4" t="s">
        <v>89</v>
      </c>
      <c r="E105" s="10"/>
      <c r="F105" s="16"/>
      <c r="G105" s="10">
        <v>4</v>
      </c>
      <c r="I105" s="2">
        <v>9</v>
      </c>
      <c r="K105" s="8">
        <v>46.11</v>
      </c>
      <c r="L105" s="8">
        <v>2.93</v>
      </c>
      <c r="M105" s="8">
        <v>14.78</v>
      </c>
      <c r="N105" s="8">
        <v>1.36</v>
      </c>
      <c r="O105" s="8">
        <v>9.1199999999999992</v>
      </c>
      <c r="P105" s="8">
        <v>0.16</v>
      </c>
      <c r="Q105" s="8">
        <v>9.1999999999999993</v>
      </c>
      <c r="R105" s="8">
        <v>8.66</v>
      </c>
      <c r="S105" s="8">
        <v>4.25</v>
      </c>
      <c r="T105" s="8">
        <v>2.46</v>
      </c>
      <c r="U105" s="8">
        <v>0.77</v>
      </c>
      <c r="V105" s="17"/>
      <c r="W105" s="17"/>
      <c r="X105" s="17"/>
      <c r="Y105" s="17"/>
      <c r="Z105" s="17"/>
      <c r="AA105" s="8">
        <v>99.04</v>
      </c>
      <c r="AC105" s="17"/>
      <c r="AD105" s="17"/>
      <c r="AE105" s="11"/>
      <c r="AF105" s="15">
        <v>178</v>
      </c>
      <c r="AG105" s="11"/>
      <c r="AH105" s="15">
        <v>152</v>
      </c>
      <c r="AI105" s="11"/>
      <c r="AJ105" s="11"/>
      <c r="AK105" s="15">
        <v>30</v>
      </c>
      <c r="AL105" s="15">
        <v>868</v>
      </c>
      <c r="AM105" s="15">
        <v>27</v>
      </c>
      <c r="AN105" s="15">
        <v>259</v>
      </c>
      <c r="AO105" s="15">
        <v>70</v>
      </c>
      <c r="AP105" s="15"/>
      <c r="AQ105" s="11"/>
      <c r="AR105" s="15">
        <v>320</v>
      </c>
      <c r="AS105" s="11">
        <v>43.36</v>
      </c>
      <c r="AT105" s="11">
        <v>79.5</v>
      </c>
      <c r="AU105" s="11"/>
      <c r="AV105" s="11">
        <v>43.4</v>
      </c>
      <c r="AW105" s="11">
        <v>6.99</v>
      </c>
      <c r="AX105" s="11">
        <v>2.72</v>
      </c>
      <c r="AY105" s="11"/>
      <c r="AZ105" s="11">
        <v>1.1000000000000001</v>
      </c>
      <c r="BA105" s="11"/>
      <c r="BB105" s="11"/>
      <c r="BC105" s="11"/>
      <c r="BD105" s="11"/>
      <c r="BE105" s="11">
        <v>2.2999999999999998</v>
      </c>
      <c r="BF105" s="11">
        <v>0.31</v>
      </c>
      <c r="BG105" s="11"/>
      <c r="BH105" s="11">
        <v>4.82</v>
      </c>
      <c r="BI105" s="11"/>
      <c r="BJ105" s="11">
        <v>6.67</v>
      </c>
      <c r="BK105" s="17"/>
      <c r="BL105" s="9"/>
      <c r="BM105" s="9"/>
      <c r="BN105" s="17"/>
      <c r="BO105" s="17">
        <v>19.187999999999999</v>
      </c>
      <c r="BP105" s="17">
        <v>15.627000000000001</v>
      </c>
      <c r="BQ105" s="17">
        <v>38.747</v>
      </c>
      <c r="BR105" s="17"/>
    </row>
    <row r="106" spans="1:70" s="4" customFormat="1" ht="15.75">
      <c r="A106" s="12" t="s">
        <v>90</v>
      </c>
      <c r="B106" s="4" t="s">
        <v>241</v>
      </c>
      <c r="C106" s="10"/>
      <c r="D106" s="4" t="s">
        <v>91</v>
      </c>
      <c r="E106" s="10"/>
      <c r="F106" s="10"/>
      <c r="G106" s="10">
        <v>2.5</v>
      </c>
      <c r="I106" s="2">
        <v>12</v>
      </c>
      <c r="K106" s="8">
        <v>45.51</v>
      </c>
      <c r="L106" s="8">
        <v>3.2</v>
      </c>
      <c r="M106" s="8">
        <v>14.77</v>
      </c>
      <c r="N106" s="8">
        <v>1.36</v>
      </c>
      <c r="O106" s="8">
        <v>9.1300000000000008</v>
      </c>
      <c r="P106" s="8">
        <v>0.15</v>
      </c>
      <c r="Q106" s="8">
        <v>9.9600000000000009</v>
      </c>
      <c r="R106" s="8">
        <v>9.1199999999999992</v>
      </c>
      <c r="S106" s="8">
        <v>4.07</v>
      </c>
      <c r="T106" s="8">
        <v>2.52</v>
      </c>
      <c r="U106" s="8">
        <v>0.73</v>
      </c>
      <c r="V106" s="17"/>
      <c r="W106" s="17"/>
      <c r="X106" s="17"/>
      <c r="Y106" s="17"/>
      <c r="Z106" s="17"/>
      <c r="AA106" s="8">
        <v>100.31</v>
      </c>
      <c r="AC106" s="17"/>
      <c r="AD106" s="17"/>
      <c r="AE106" s="11"/>
      <c r="AF106" s="15">
        <v>167</v>
      </c>
      <c r="AG106" s="11"/>
      <c r="AH106" s="15">
        <v>121</v>
      </c>
      <c r="AI106" s="11"/>
      <c r="AJ106" s="11"/>
      <c r="AK106" s="15">
        <v>33</v>
      </c>
      <c r="AL106" s="15">
        <v>948</v>
      </c>
      <c r="AM106" s="15">
        <v>28</v>
      </c>
      <c r="AN106" s="15">
        <v>287</v>
      </c>
      <c r="AO106" s="15">
        <v>83</v>
      </c>
      <c r="AP106" s="15"/>
      <c r="AQ106" s="11"/>
      <c r="AR106" s="15">
        <v>325</v>
      </c>
      <c r="AS106" s="11">
        <v>44.96</v>
      </c>
      <c r="AT106" s="11">
        <v>72.69</v>
      </c>
      <c r="AU106" s="11"/>
      <c r="AV106" s="11">
        <v>36.39</v>
      </c>
      <c r="AW106" s="11">
        <v>7.83</v>
      </c>
      <c r="AX106" s="11">
        <v>2.73</v>
      </c>
      <c r="AY106" s="11"/>
      <c r="AZ106" s="11">
        <v>0.89</v>
      </c>
      <c r="BA106" s="11"/>
      <c r="BB106" s="11"/>
      <c r="BC106" s="11"/>
      <c r="BD106" s="11"/>
      <c r="BE106" s="11">
        <v>1.74</v>
      </c>
      <c r="BF106" s="11">
        <v>0.21</v>
      </c>
      <c r="BG106" s="11">
        <v>5.64</v>
      </c>
      <c r="BH106" s="11">
        <v>5.64</v>
      </c>
      <c r="BI106" s="11"/>
      <c r="BJ106" s="11">
        <v>5.66</v>
      </c>
      <c r="BK106" s="17"/>
      <c r="BL106" s="9"/>
      <c r="BM106" s="9"/>
      <c r="BN106" s="17"/>
      <c r="BO106" s="17"/>
      <c r="BP106" s="17"/>
      <c r="BQ106" s="17"/>
      <c r="BR106" s="17"/>
    </row>
    <row r="107" spans="1:70" s="4" customFormat="1" ht="15.75">
      <c r="A107" s="12" t="s">
        <v>92</v>
      </c>
      <c r="B107" s="4" t="s">
        <v>241</v>
      </c>
      <c r="C107" s="10"/>
      <c r="D107" s="4" t="s">
        <v>89</v>
      </c>
      <c r="E107" s="10"/>
      <c r="F107" s="10"/>
      <c r="G107" s="10">
        <v>2.5</v>
      </c>
      <c r="I107" s="2">
        <v>12</v>
      </c>
      <c r="K107" s="8">
        <v>45.41</v>
      </c>
      <c r="L107" s="8">
        <v>3.32</v>
      </c>
      <c r="M107" s="8">
        <v>14.23</v>
      </c>
      <c r="N107" s="8">
        <v>1.37</v>
      </c>
      <c r="O107" s="8">
        <v>9.15</v>
      </c>
      <c r="P107" s="8">
        <v>0.15</v>
      </c>
      <c r="Q107" s="8">
        <v>11.24</v>
      </c>
      <c r="R107" s="8">
        <v>9.14</v>
      </c>
      <c r="S107" s="8">
        <v>3.93</v>
      </c>
      <c r="T107" s="8">
        <v>2.4</v>
      </c>
      <c r="U107" s="8">
        <v>0.74</v>
      </c>
      <c r="V107" s="17"/>
      <c r="W107" s="17"/>
      <c r="X107" s="17"/>
      <c r="Y107" s="17"/>
      <c r="Z107" s="17"/>
      <c r="AA107" s="8">
        <v>100.19</v>
      </c>
      <c r="AC107" s="17"/>
      <c r="AD107" s="17"/>
      <c r="AE107" s="11"/>
      <c r="AF107" s="15">
        <v>289</v>
      </c>
      <c r="AG107" s="11"/>
      <c r="AH107" s="15">
        <v>246</v>
      </c>
      <c r="AI107" s="11"/>
      <c r="AJ107" s="11"/>
      <c r="AK107" s="15">
        <v>24</v>
      </c>
      <c r="AL107" s="15">
        <v>824</v>
      </c>
      <c r="AM107" s="15">
        <v>26</v>
      </c>
      <c r="AN107" s="15">
        <v>229</v>
      </c>
      <c r="AO107" s="15">
        <v>66</v>
      </c>
      <c r="AP107" s="15"/>
      <c r="AQ107" s="11"/>
      <c r="AR107" s="15">
        <v>283</v>
      </c>
      <c r="AS107" s="11">
        <v>41.87</v>
      </c>
      <c r="AT107" s="11">
        <v>71.150000000000006</v>
      </c>
      <c r="AU107" s="11"/>
      <c r="AV107" s="11">
        <v>35.89</v>
      </c>
      <c r="AW107" s="11">
        <v>5.05</v>
      </c>
      <c r="AX107" s="11">
        <v>2.2999999999999998</v>
      </c>
      <c r="AY107" s="11"/>
      <c r="AZ107" s="11">
        <v>0.99</v>
      </c>
      <c r="BA107" s="11"/>
      <c r="BB107" s="11"/>
      <c r="BC107" s="11"/>
      <c r="BD107" s="11"/>
      <c r="BE107" s="11">
        <v>1.71</v>
      </c>
      <c r="BF107" s="11">
        <v>0.24</v>
      </c>
      <c r="BG107" s="11">
        <v>5.3</v>
      </c>
      <c r="BH107" s="11">
        <v>3.93</v>
      </c>
      <c r="BI107" s="11"/>
      <c r="BJ107" s="11">
        <v>3.7</v>
      </c>
      <c r="BK107" s="17"/>
      <c r="BL107" s="9"/>
      <c r="BM107" s="9"/>
      <c r="BN107" s="17"/>
      <c r="BO107" s="17"/>
      <c r="BP107" s="17"/>
      <c r="BQ107" s="17"/>
      <c r="BR107" s="17"/>
    </row>
    <row r="108" spans="1:70" s="4" customFormat="1" ht="15.75">
      <c r="A108" s="12" t="s">
        <v>93</v>
      </c>
      <c r="B108" s="4" t="s">
        <v>241</v>
      </c>
      <c r="C108" s="10"/>
      <c r="D108" s="4" t="s">
        <v>85</v>
      </c>
      <c r="E108" s="10"/>
      <c r="F108" s="10"/>
      <c r="G108" s="10">
        <v>2.5</v>
      </c>
      <c r="I108" s="2">
        <v>12</v>
      </c>
      <c r="K108" s="8">
        <v>43.85</v>
      </c>
      <c r="L108" s="8">
        <v>3.2</v>
      </c>
      <c r="M108" s="8">
        <v>14.77</v>
      </c>
      <c r="N108" s="8">
        <v>1.36</v>
      </c>
      <c r="O108" s="8">
        <v>9.1300000000000008</v>
      </c>
      <c r="P108" s="8">
        <v>0.15</v>
      </c>
      <c r="Q108" s="8">
        <v>9.9600000000000009</v>
      </c>
      <c r="R108" s="8">
        <v>9.1199999999999992</v>
      </c>
      <c r="S108" s="8">
        <v>4.07</v>
      </c>
      <c r="T108" s="8">
        <v>2.5099999999999998</v>
      </c>
      <c r="U108" s="8">
        <v>0.73</v>
      </c>
      <c r="V108" s="17"/>
      <c r="W108" s="17"/>
      <c r="X108" s="17"/>
      <c r="Y108" s="17"/>
      <c r="Z108" s="17"/>
      <c r="AA108" s="8">
        <v>98.65</v>
      </c>
      <c r="AC108" s="17"/>
      <c r="AD108" s="17"/>
      <c r="AE108" s="11"/>
      <c r="AF108" s="15">
        <v>197</v>
      </c>
      <c r="AG108" s="11"/>
      <c r="AH108" s="15">
        <v>169</v>
      </c>
      <c r="AI108" s="11"/>
      <c r="AJ108" s="11"/>
      <c r="AK108" s="15">
        <v>27</v>
      </c>
      <c r="AL108" s="15">
        <v>859</v>
      </c>
      <c r="AM108" s="15">
        <v>26</v>
      </c>
      <c r="AN108" s="15">
        <v>251</v>
      </c>
      <c r="AO108" s="15">
        <v>72</v>
      </c>
      <c r="AP108" s="15"/>
      <c r="AQ108" s="11"/>
      <c r="AR108" s="15">
        <v>312</v>
      </c>
      <c r="AS108" s="11">
        <v>43.85</v>
      </c>
      <c r="AT108" s="11">
        <v>86.57</v>
      </c>
      <c r="AU108" s="11"/>
      <c r="AV108" s="11">
        <v>45.44</v>
      </c>
      <c r="AW108" s="11">
        <v>8.11</v>
      </c>
      <c r="AX108" s="11">
        <v>2.77</v>
      </c>
      <c r="AY108" s="11"/>
      <c r="AZ108" s="11">
        <v>1.1000000000000001</v>
      </c>
      <c r="BA108" s="11"/>
      <c r="BB108" s="11"/>
      <c r="BC108" s="11"/>
      <c r="BD108" s="11"/>
      <c r="BE108" s="11">
        <v>2.08</v>
      </c>
      <c r="BF108" s="11">
        <v>0.31</v>
      </c>
      <c r="BG108" s="11">
        <v>5.73</v>
      </c>
      <c r="BH108" s="11">
        <v>4.4000000000000004</v>
      </c>
      <c r="BI108" s="11"/>
      <c r="BJ108" s="11">
        <v>6.62</v>
      </c>
      <c r="BK108" s="17"/>
      <c r="BL108" s="9"/>
      <c r="BM108" s="9"/>
      <c r="BN108" s="17"/>
      <c r="BO108" s="17"/>
      <c r="BP108" s="17"/>
      <c r="BQ108" s="17"/>
      <c r="BR108" s="17"/>
    </row>
    <row r="109" spans="1:70" s="4" customFormat="1" ht="15.75">
      <c r="A109" s="12" t="s">
        <v>94</v>
      </c>
      <c r="B109" s="4" t="s">
        <v>241</v>
      </c>
      <c r="C109" s="10"/>
      <c r="D109" s="4" t="s">
        <v>89</v>
      </c>
      <c r="E109" s="10"/>
      <c r="F109" s="10"/>
      <c r="G109" s="10">
        <v>2.5</v>
      </c>
      <c r="I109" s="2">
        <v>12</v>
      </c>
      <c r="K109" s="8">
        <v>45.07</v>
      </c>
      <c r="L109" s="8">
        <v>3.26</v>
      </c>
      <c r="M109" s="8">
        <v>14.49</v>
      </c>
      <c r="N109" s="8">
        <v>1.37</v>
      </c>
      <c r="O109" s="8">
        <v>9.19</v>
      </c>
      <c r="P109" s="8">
        <v>0.15</v>
      </c>
      <c r="Q109" s="8">
        <v>10.36</v>
      </c>
      <c r="R109" s="8">
        <v>9.3000000000000007</v>
      </c>
      <c r="S109" s="8">
        <v>3.89</v>
      </c>
      <c r="T109" s="8">
        <v>2.44</v>
      </c>
      <c r="U109" s="8">
        <v>0.75</v>
      </c>
      <c r="V109" s="17"/>
      <c r="W109" s="17"/>
      <c r="X109" s="17"/>
      <c r="Y109" s="17"/>
      <c r="Z109" s="17"/>
      <c r="AA109" s="8">
        <v>99.87</v>
      </c>
      <c r="AC109" s="17"/>
      <c r="AD109" s="17"/>
      <c r="AE109" s="11"/>
      <c r="AF109" s="15">
        <v>223</v>
      </c>
      <c r="AG109" s="11"/>
      <c r="AH109" s="15">
        <v>195</v>
      </c>
      <c r="AI109" s="11"/>
      <c r="AJ109" s="11"/>
      <c r="AK109" s="15">
        <v>25</v>
      </c>
      <c r="AL109" s="15">
        <v>838</v>
      </c>
      <c r="AM109" s="15">
        <v>25</v>
      </c>
      <c r="AN109" s="15">
        <v>238</v>
      </c>
      <c r="AO109" s="15">
        <v>68</v>
      </c>
      <c r="AP109" s="15"/>
      <c r="AQ109" s="11"/>
      <c r="AR109" s="15">
        <v>298</v>
      </c>
      <c r="AS109" s="11">
        <v>40.01</v>
      </c>
      <c r="AT109" s="11">
        <v>72.349999999999994</v>
      </c>
      <c r="AU109" s="11"/>
      <c r="AV109" s="11">
        <v>35.82</v>
      </c>
      <c r="AW109" s="11">
        <v>5.64</v>
      </c>
      <c r="AX109" s="11">
        <v>2.36</v>
      </c>
      <c r="AY109" s="11"/>
      <c r="AZ109" s="11">
        <v>0.97</v>
      </c>
      <c r="BA109" s="11"/>
      <c r="BB109" s="11"/>
      <c r="BC109" s="11"/>
      <c r="BD109" s="11"/>
      <c r="BE109" s="11">
        <v>1.74</v>
      </c>
      <c r="BF109" s="11">
        <v>0.25</v>
      </c>
      <c r="BG109" s="11">
        <v>5.47</v>
      </c>
      <c r="BH109" s="11">
        <v>4.62</v>
      </c>
      <c r="BI109" s="11"/>
      <c r="BJ109" s="11">
        <v>4.3</v>
      </c>
      <c r="BK109" s="17"/>
      <c r="BL109" s="9"/>
      <c r="BM109" s="9"/>
      <c r="BN109" s="17"/>
      <c r="BO109" s="17"/>
      <c r="BP109" s="17"/>
      <c r="BQ109" s="17"/>
      <c r="BR109" s="17"/>
    </row>
    <row r="110" spans="1:70" s="4" customFormat="1" ht="15.75">
      <c r="A110" s="12" t="s">
        <v>95</v>
      </c>
      <c r="B110" s="4" t="s">
        <v>241</v>
      </c>
      <c r="C110" s="10"/>
      <c r="D110" s="4" t="s">
        <v>96</v>
      </c>
      <c r="E110" s="10"/>
      <c r="F110" s="10"/>
      <c r="G110" s="10">
        <v>5.5</v>
      </c>
      <c r="I110" s="2">
        <v>12</v>
      </c>
      <c r="K110" s="8">
        <v>46.9</v>
      </c>
      <c r="L110" s="8">
        <v>2.65</v>
      </c>
      <c r="M110" s="8">
        <v>14.42</v>
      </c>
      <c r="N110" s="8">
        <v>1.1499999999999999</v>
      </c>
      <c r="O110" s="8">
        <v>8.41</v>
      </c>
      <c r="P110" s="8">
        <v>0.15</v>
      </c>
      <c r="Q110" s="8">
        <v>9.19</v>
      </c>
      <c r="R110" s="8">
        <v>10.029999999999999</v>
      </c>
      <c r="S110" s="8">
        <v>3.88</v>
      </c>
      <c r="T110" s="8">
        <v>2.21</v>
      </c>
      <c r="U110" s="8">
        <v>0.85</v>
      </c>
      <c r="V110" s="17"/>
      <c r="W110" s="17"/>
      <c r="X110" s="17"/>
      <c r="Y110" s="17"/>
      <c r="Z110" s="17"/>
      <c r="AA110" s="8">
        <v>99.86</v>
      </c>
      <c r="AC110" s="17"/>
      <c r="AD110" s="17"/>
      <c r="AE110" s="11"/>
      <c r="AF110" s="15">
        <v>360</v>
      </c>
      <c r="AG110" s="11"/>
      <c r="AH110" s="15">
        <v>201</v>
      </c>
      <c r="AI110" s="11"/>
      <c r="AJ110" s="11"/>
      <c r="AK110" s="15">
        <v>26</v>
      </c>
      <c r="AL110" s="15">
        <v>837</v>
      </c>
      <c r="AM110" s="15">
        <v>26</v>
      </c>
      <c r="AN110" s="15">
        <v>267</v>
      </c>
      <c r="AO110" s="15">
        <v>72</v>
      </c>
      <c r="AP110" s="15"/>
      <c r="AQ110" s="11"/>
      <c r="AR110" s="15">
        <v>263</v>
      </c>
      <c r="AS110" s="11">
        <v>53.94</v>
      </c>
      <c r="AT110" s="11">
        <v>91.74</v>
      </c>
      <c r="AU110" s="11"/>
      <c r="AV110" s="11">
        <v>41.25</v>
      </c>
      <c r="AW110" s="11">
        <v>8.25</v>
      </c>
      <c r="AX110" s="11">
        <v>2.5499999999999998</v>
      </c>
      <c r="AY110" s="11"/>
      <c r="AZ110" s="11">
        <v>0.91</v>
      </c>
      <c r="BA110" s="11"/>
      <c r="BB110" s="11"/>
      <c r="BC110" s="11"/>
      <c r="BD110" s="11"/>
      <c r="BE110" s="11">
        <v>1.98</v>
      </c>
      <c r="BF110" s="11">
        <v>0.28999999999999998</v>
      </c>
      <c r="BG110" s="11">
        <v>6.26</v>
      </c>
      <c r="BH110" s="11">
        <v>4.6399999999999997</v>
      </c>
      <c r="BI110" s="11"/>
      <c r="BJ110" s="11">
        <v>6.03</v>
      </c>
      <c r="BK110" s="17"/>
      <c r="BL110" s="9"/>
      <c r="BM110" s="9"/>
      <c r="BN110" s="17"/>
      <c r="BO110" s="17"/>
      <c r="BP110" s="17"/>
      <c r="BQ110" s="17"/>
      <c r="BR110" s="17"/>
    </row>
    <row r="111" spans="1:70" s="4" customFormat="1" ht="15.75">
      <c r="A111" s="12" t="s">
        <v>97</v>
      </c>
      <c r="B111" s="4" t="s">
        <v>242</v>
      </c>
      <c r="C111" s="10"/>
      <c r="D111" s="4" t="s">
        <v>98</v>
      </c>
      <c r="E111" s="10"/>
      <c r="F111" s="10"/>
      <c r="G111" s="10">
        <v>4</v>
      </c>
      <c r="I111" s="2" t="s">
        <v>99</v>
      </c>
      <c r="K111" s="8">
        <v>46.95</v>
      </c>
      <c r="L111" s="8">
        <v>2.85</v>
      </c>
      <c r="M111" s="8">
        <v>15.58</v>
      </c>
      <c r="N111" s="8">
        <v>1.45</v>
      </c>
      <c r="O111" s="8">
        <v>9.6999999999999993</v>
      </c>
      <c r="P111" s="8">
        <v>0.17</v>
      </c>
      <c r="Q111" s="8">
        <v>8.01</v>
      </c>
      <c r="R111" s="8">
        <v>8.36</v>
      </c>
      <c r="S111" s="8">
        <v>4.24</v>
      </c>
      <c r="T111" s="8">
        <v>1.83</v>
      </c>
      <c r="U111" s="8">
        <v>0.68</v>
      </c>
      <c r="V111" s="17"/>
      <c r="W111" s="17"/>
      <c r="X111" s="17"/>
      <c r="Y111" s="17"/>
      <c r="Z111" s="17"/>
      <c r="AA111" s="8">
        <v>100.25</v>
      </c>
      <c r="AC111" s="17"/>
      <c r="AD111" s="17"/>
      <c r="AE111" s="11"/>
      <c r="AF111" s="15">
        <v>234</v>
      </c>
      <c r="AG111" s="11"/>
      <c r="AH111" s="15">
        <v>138</v>
      </c>
      <c r="AI111" s="11"/>
      <c r="AJ111" s="11"/>
      <c r="AK111" s="15">
        <v>12</v>
      </c>
      <c r="AL111" s="15">
        <v>838</v>
      </c>
      <c r="AM111" s="15">
        <v>26</v>
      </c>
      <c r="AN111" s="15">
        <v>283</v>
      </c>
      <c r="AO111" s="15">
        <v>42</v>
      </c>
      <c r="AP111" s="15"/>
      <c r="AQ111" s="11"/>
      <c r="AR111" s="15">
        <v>113</v>
      </c>
      <c r="AS111" s="11">
        <v>36.61</v>
      </c>
      <c r="AT111" s="11">
        <v>62.19</v>
      </c>
      <c r="AU111" s="11"/>
      <c r="AV111" s="11">
        <v>42.27</v>
      </c>
      <c r="AW111" s="11">
        <v>7.35</v>
      </c>
      <c r="AX111" s="11">
        <v>2.39</v>
      </c>
      <c r="AY111" s="11"/>
      <c r="AZ111" s="11">
        <v>1.0900000000000001</v>
      </c>
      <c r="BA111" s="11"/>
      <c r="BB111" s="11"/>
      <c r="BC111" s="11"/>
      <c r="BD111" s="11"/>
      <c r="BE111" s="11">
        <v>2.08</v>
      </c>
      <c r="BF111" s="11"/>
      <c r="BG111" s="11">
        <v>6.72</v>
      </c>
      <c r="BH111" s="11">
        <v>3.26</v>
      </c>
      <c r="BI111" s="11"/>
      <c r="BJ111" s="11">
        <v>3.81</v>
      </c>
      <c r="BK111" s="17"/>
      <c r="BL111" s="9"/>
      <c r="BM111" s="9"/>
      <c r="BN111" s="17"/>
      <c r="BO111" s="17">
        <v>19.282</v>
      </c>
      <c r="BP111" s="17">
        <v>15.599</v>
      </c>
      <c r="BQ111" s="17">
        <v>38.67</v>
      </c>
      <c r="BR111" s="17"/>
    </row>
    <row r="112" spans="1:70" s="4" customFormat="1" ht="15.75">
      <c r="A112" s="12" t="s">
        <v>100</v>
      </c>
      <c r="B112" s="4" t="s">
        <v>242</v>
      </c>
      <c r="C112" s="10"/>
      <c r="D112" s="4" t="s">
        <v>98</v>
      </c>
      <c r="E112" s="10"/>
      <c r="F112" s="10"/>
      <c r="G112" s="10"/>
      <c r="I112" s="2">
        <v>12</v>
      </c>
      <c r="K112" s="8">
        <v>46.78</v>
      </c>
      <c r="L112" s="8">
        <v>2.8</v>
      </c>
      <c r="M112" s="8">
        <v>15.43</v>
      </c>
      <c r="N112" s="8">
        <v>1.44</v>
      </c>
      <c r="O112" s="8">
        <v>9.64</v>
      </c>
      <c r="P112" s="8">
        <v>0.17</v>
      </c>
      <c r="Q112" s="8">
        <v>8.17</v>
      </c>
      <c r="R112" s="8">
        <v>8.27</v>
      </c>
      <c r="S112" s="8">
        <v>3.72</v>
      </c>
      <c r="T112" s="8">
        <v>1.83</v>
      </c>
      <c r="U112" s="8">
        <v>0.67</v>
      </c>
      <c r="V112" s="17"/>
      <c r="W112" s="17"/>
      <c r="X112" s="17"/>
      <c r="Y112" s="17"/>
      <c r="Z112" s="17"/>
      <c r="AA112" s="8">
        <v>99.05</v>
      </c>
      <c r="AC112" s="17"/>
      <c r="AD112" s="17"/>
      <c r="AE112" s="11"/>
      <c r="AF112" s="15">
        <v>258</v>
      </c>
      <c r="AG112" s="11"/>
      <c r="AH112" s="15">
        <v>157</v>
      </c>
      <c r="AI112" s="11"/>
      <c r="AJ112" s="11"/>
      <c r="AK112" s="15">
        <v>12</v>
      </c>
      <c r="AL112" s="15">
        <v>824</v>
      </c>
      <c r="AM112" s="15">
        <v>26</v>
      </c>
      <c r="AN112" s="15">
        <v>277</v>
      </c>
      <c r="AO112" s="15">
        <v>43</v>
      </c>
      <c r="AP112" s="15"/>
      <c r="AQ112" s="11"/>
      <c r="AR112" s="15">
        <v>127</v>
      </c>
      <c r="AS112" s="11">
        <v>34.520000000000003</v>
      </c>
      <c r="AT112" s="11">
        <v>72.55</v>
      </c>
      <c r="AU112" s="11"/>
      <c r="AV112" s="11">
        <v>36.840000000000003</v>
      </c>
      <c r="AW112" s="11">
        <v>7.17</v>
      </c>
      <c r="AX112" s="11">
        <v>2.38</v>
      </c>
      <c r="AY112" s="11"/>
      <c r="AZ112" s="11">
        <v>0.99</v>
      </c>
      <c r="BA112" s="11"/>
      <c r="BB112" s="11"/>
      <c r="BC112" s="11"/>
      <c r="BD112" s="11"/>
      <c r="BE112" s="11">
        <v>2.29</v>
      </c>
      <c r="BF112" s="11">
        <v>0.3</v>
      </c>
      <c r="BG112" s="11">
        <v>6.03</v>
      </c>
      <c r="BH112" s="11">
        <v>3.1</v>
      </c>
      <c r="BI112" s="11"/>
      <c r="BJ112" s="11">
        <v>3.56</v>
      </c>
      <c r="BK112" s="17"/>
      <c r="BL112" s="9"/>
      <c r="BM112" s="9"/>
      <c r="BN112" s="17"/>
      <c r="BO112" s="17"/>
      <c r="BP112" s="17"/>
      <c r="BQ112" s="17"/>
      <c r="BR112" s="17"/>
    </row>
    <row r="113" spans="1:70" s="4" customFormat="1" ht="15.75">
      <c r="A113" s="12" t="s">
        <v>101</v>
      </c>
      <c r="B113" s="4" t="s">
        <v>242</v>
      </c>
      <c r="C113" s="10"/>
      <c r="D113" s="4" t="s">
        <v>98</v>
      </c>
      <c r="E113" s="10"/>
      <c r="F113" s="10"/>
      <c r="G113" s="10">
        <v>4</v>
      </c>
      <c r="I113" s="2" t="s">
        <v>99</v>
      </c>
      <c r="K113" s="8">
        <v>48.6</v>
      </c>
      <c r="L113" s="8">
        <v>2.42</v>
      </c>
      <c r="M113" s="8">
        <v>16.27</v>
      </c>
      <c r="N113" s="8">
        <v>1.38</v>
      </c>
      <c r="O113" s="8">
        <v>9.26</v>
      </c>
      <c r="P113" s="8">
        <v>0.17</v>
      </c>
      <c r="Q113" s="8">
        <v>6.16</v>
      </c>
      <c r="R113" s="8">
        <v>7.18</v>
      </c>
      <c r="S113" s="8">
        <v>4.67</v>
      </c>
      <c r="T113" s="8">
        <v>1.81</v>
      </c>
      <c r="U113" s="8">
        <v>0.83</v>
      </c>
      <c r="V113" s="17"/>
      <c r="W113" s="17"/>
      <c r="X113" s="17"/>
      <c r="Y113" s="17"/>
      <c r="Z113" s="17"/>
      <c r="AA113" s="8">
        <v>99.38</v>
      </c>
      <c r="AC113" s="17"/>
      <c r="AD113" s="17"/>
      <c r="AE113" s="11"/>
      <c r="AF113" s="15">
        <v>188</v>
      </c>
      <c r="AG113" s="11"/>
      <c r="AH113" s="15">
        <v>85</v>
      </c>
      <c r="AI113" s="11"/>
      <c r="AJ113" s="11"/>
      <c r="AK113" s="15">
        <v>14</v>
      </c>
      <c r="AL113" s="15">
        <v>938</v>
      </c>
      <c r="AM113" s="15">
        <v>26</v>
      </c>
      <c r="AN113" s="15">
        <v>370</v>
      </c>
      <c r="AO113" s="15">
        <v>56</v>
      </c>
      <c r="AP113" s="15"/>
      <c r="AQ113" s="11"/>
      <c r="AR113" s="15">
        <v>176</v>
      </c>
      <c r="AS113" s="11">
        <v>49.37</v>
      </c>
      <c r="AT113" s="11">
        <v>87.28</v>
      </c>
      <c r="AU113" s="11"/>
      <c r="AV113" s="11">
        <v>42.15</v>
      </c>
      <c r="AW113" s="11">
        <v>7.89</v>
      </c>
      <c r="AX113" s="11">
        <v>2.2000000000000002</v>
      </c>
      <c r="AY113" s="11"/>
      <c r="AZ113" s="11">
        <v>0.97</v>
      </c>
      <c r="BA113" s="11"/>
      <c r="BB113" s="11"/>
      <c r="BC113" s="11"/>
      <c r="BD113" s="11"/>
      <c r="BE113" s="11">
        <v>2.46</v>
      </c>
      <c r="BF113" s="11">
        <v>0.35</v>
      </c>
      <c r="BG113" s="11">
        <v>7.69</v>
      </c>
      <c r="BH113" s="11">
        <v>3.91</v>
      </c>
      <c r="BI113" s="11"/>
      <c r="BJ113" s="11">
        <v>5.54</v>
      </c>
      <c r="BK113" s="17"/>
      <c r="BL113" s="9">
        <v>0.70269000000000004</v>
      </c>
      <c r="BM113" s="9">
        <v>0.51295199999999996</v>
      </c>
      <c r="BN113" s="17"/>
      <c r="BO113" s="17">
        <v>19.251000000000001</v>
      </c>
      <c r="BP113" s="17">
        <v>15.599</v>
      </c>
      <c r="BQ113" s="17">
        <v>38.642000000000003</v>
      </c>
      <c r="BR113" s="17"/>
    </row>
    <row r="114" spans="1:70" s="4" customFormat="1" ht="15.75">
      <c r="A114" s="12" t="s">
        <v>102</v>
      </c>
      <c r="B114" s="4" t="s">
        <v>243</v>
      </c>
      <c r="C114" s="10"/>
      <c r="D114" s="4" t="s">
        <v>98</v>
      </c>
      <c r="E114" s="10"/>
      <c r="F114" s="10"/>
      <c r="G114" s="10">
        <v>2.5</v>
      </c>
      <c r="I114" s="2">
        <v>12</v>
      </c>
      <c r="K114" s="8">
        <v>50.67</v>
      </c>
      <c r="L114" s="8">
        <v>1.86</v>
      </c>
      <c r="M114" s="8">
        <v>15.16</v>
      </c>
      <c r="N114" s="8">
        <v>1.24</v>
      </c>
      <c r="O114" s="8">
        <v>8.2899999999999991</v>
      </c>
      <c r="P114" s="8">
        <v>0.14000000000000001</v>
      </c>
      <c r="Q114" s="8">
        <v>7.94</v>
      </c>
      <c r="R114" s="8">
        <v>8.56</v>
      </c>
      <c r="S114" s="8">
        <v>3.31</v>
      </c>
      <c r="T114" s="8">
        <v>1.53</v>
      </c>
      <c r="U114" s="8">
        <v>0.38</v>
      </c>
      <c r="V114" s="17"/>
      <c r="W114" s="17"/>
      <c r="X114" s="17"/>
      <c r="Y114" s="17"/>
      <c r="Z114" s="17"/>
      <c r="AA114" s="8">
        <v>99.05</v>
      </c>
      <c r="AC114" s="17"/>
      <c r="AD114" s="17"/>
      <c r="AE114" s="11"/>
      <c r="AF114" s="15">
        <v>294</v>
      </c>
      <c r="AG114" s="11"/>
      <c r="AH114" s="15">
        <v>108</v>
      </c>
      <c r="AI114" s="11"/>
      <c r="AJ114" s="11"/>
      <c r="AK114" s="15">
        <v>19</v>
      </c>
      <c r="AL114" s="15">
        <v>475</v>
      </c>
      <c r="AM114" s="15">
        <v>22</v>
      </c>
      <c r="AN114" s="15">
        <v>173</v>
      </c>
      <c r="AO114" s="15">
        <v>24</v>
      </c>
      <c r="AP114" s="15"/>
      <c r="AQ114" s="11"/>
      <c r="AR114" s="15">
        <v>172</v>
      </c>
      <c r="AS114" s="11">
        <v>23.9</v>
      </c>
      <c r="AT114" s="11">
        <v>40.729999999999997</v>
      </c>
      <c r="AU114" s="11"/>
      <c r="AV114" s="11">
        <v>19.77</v>
      </c>
      <c r="AW114" s="11">
        <v>4.99</v>
      </c>
      <c r="AX114" s="11">
        <v>1.1599999999999999</v>
      </c>
      <c r="AY114" s="11"/>
      <c r="AZ114" s="11">
        <v>0.76</v>
      </c>
      <c r="BA114" s="11"/>
      <c r="BB114" s="11"/>
      <c r="BC114" s="11"/>
      <c r="BD114" s="11"/>
      <c r="BE114" s="11">
        <v>1.74</v>
      </c>
      <c r="BF114" s="11">
        <v>0.26</v>
      </c>
      <c r="BG114" s="11">
        <v>4.24</v>
      </c>
      <c r="BH114" s="11">
        <v>1.53</v>
      </c>
      <c r="BI114" s="11"/>
      <c r="BJ114" s="11">
        <v>3.22</v>
      </c>
      <c r="BK114" s="17"/>
      <c r="BL114" s="9"/>
      <c r="BM114" s="9"/>
      <c r="BN114" s="17"/>
      <c r="BO114" s="17"/>
      <c r="BP114" s="17"/>
      <c r="BQ114" s="17"/>
      <c r="BR114" s="17"/>
    </row>
    <row r="115" spans="1:70" s="4" customFormat="1" ht="15.75">
      <c r="A115" s="12" t="s">
        <v>103</v>
      </c>
      <c r="B115" s="4" t="s">
        <v>243</v>
      </c>
      <c r="C115" s="10"/>
      <c r="D115" s="4" t="s">
        <v>98</v>
      </c>
      <c r="E115" s="10"/>
      <c r="F115" s="10"/>
      <c r="G115" s="10">
        <v>2.5</v>
      </c>
      <c r="I115" s="2">
        <v>12</v>
      </c>
      <c r="K115" s="8">
        <v>50.5</v>
      </c>
      <c r="L115" s="8">
        <v>1.86</v>
      </c>
      <c r="M115" s="8">
        <v>15.25</v>
      </c>
      <c r="N115" s="8">
        <v>1.23</v>
      </c>
      <c r="O115" s="8">
        <v>8.26</v>
      </c>
      <c r="P115" s="8">
        <v>0.14000000000000001</v>
      </c>
      <c r="Q115" s="8">
        <v>7.76</v>
      </c>
      <c r="R115" s="8">
        <v>8.6300000000000008</v>
      </c>
      <c r="S115" s="8">
        <v>3.3</v>
      </c>
      <c r="T115" s="8">
        <v>1.55</v>
      </c>
      <c r="U115" s="8">
        <v>0.38</v>
      </c>
      <c r="V115" s="17"/>
      <c r="W115" s="17"/>
      <c r="X115" s="17"/>
      <c r="Y115" s="17"/>
      <c r="Z115" s="17"/>
      <c r="AA115" s="8">
        <v>98.56</v>
      </c>
      <c r="AC115" s="17"/>
      <c r="AD115" s="17"/>
      <c r="AE115" s="11"/>
      <c r="AF115" s="15">
        <v>284</v>
      </c>
      <c r="AG115" s="11"/>
      <c r="AH115" s="15">
        <v>113</v>
      </c>
      <c r="AI115" s="11"/>
      <c r="AJ115" s="11"/>
      <c r="AK115" s="15">
        <v>19</v>
      </c>
      <c r="AL115" s="15">
        <v>475</v>
      </c>
      <c r="AM115" s="15">
        <v>23</v>
      </c>
      <c r="AN115" s="15">
        <v>177</v>
      </c>
      <c r="AO115" s="15">
        <v>26</v>
      </c>
      <c r="AP115" s="15"/>
      <c r="AQ115" s="11"/>
      <c r="AR115" s="15">
        <v>178</v>
      </c>
      <c r="AS115" s="11">
        <v>21.73</v>
      </c>
      <c r="AT115" s="11">
        <v>38.61</v>
      </c>
      <c r="AU115" s="11"/>
      <c r="AV115" s="11">
        <v>21.29</v>
      </c>
      <c r="AW115" s="11">
        <v>4.97</v>
      </c>
      <c r="AX115" s="11">
        <v>1.63</v>
      </c>
      <c r="AY115" s="11"/>
      <c r="AZ115" s="11">
        <v>0.76</v>
      </c>
      <c r="BA115" s="11"/>
      <c r="BB115" s="11"/>
      <c r="BC115" s="11"/>
      <c r="BD115" s="11"/>
      <c r="BE115" s="11">
        <v>1.57</v>
      </c>
      <c r="BF115" s="11">
        <v>0.23</v>
      </c>
      <c r="BG115" s="11">
        <v>4.07</v>
      </c>
      <c r="BH115" s="11">
        <v>1.48</v>
      </c>
      <c r="BI115" s="11"/>
      <c r="BJ115" s="11">
        <v>4.12</v>
      </c>
      <c r="BK115" s="17"/>
      <c r="BL115" s="9"/>
      <c r="BM115" s="9"/>
      <c r="BN115" s="17"/>
      <c r="BO115" s="17"/>
      <c r="BP115" s="17"/>
      <c r="BQ115" s="17"/>
      <c r="BR115" s="17"/>
    </row>
    <row r="116" spans="1:70" s="4" customFormat="1" ht="15.75">
      <c r="A116" s="12" t="s">
        <v>104</v>
      </c>
      <c r="B116" s="4" t="s">
        <v>243</v>
      </c>
      <c r="C116" s="10"/>
      <c r="D116" s="4" t="s">
        <v>98</v>
      </c>
      <c r="E116" s="10"/>
      <c r="F116" s="10"/>
      <c r="G116" s="10">
        <v>2.5</v>
      </c>
      <c r="I116" s="2">
        <v>12</v>
      </c>
      <c r="K116" s="8">
        <v>51.15</v>
      </c>
      <c r="L116" s="8">
        <v>1.88</v>
      </c>
      <c r="M116" s="8">
        <v>15.3</v>
      </c>
      <c r="N116" s="8">
        <v>1.24</v>
      </c>
      <c r="O116" s="8">
        <v>8.2799999999999994</v>
      </c>
      <c r="P116" s="8">
        <v>0.14000000000000001</v>
      </c>
      <c r="Q116" s="8">
        <v>7.68</v>
      </c>
      <c r="R116" s="8">
        <v>8.6300000000000008</v>
      </c>
      <c r="S116" s="8">
        <v>3.33</v>
      </c>
      <c r="T116" s="8">
        <v>1.58</v>
      </c>
      <c r="U116" s="8">
        <v>0.38</v>
      </c>
      <c r="V116" s="17"/>
      <c r="W116" s="17"/>
      <c r="X116" s="17"/>
      <c r="Y116" s="17"/>
      <c r="Z116" s="17"/>
      <c r="AA116" s="8">
        <v>99.25</v>
      </c>
      <c r="AC116" s="17"/>
      <c r="AD116" s="17"/>
      <c r="AE116" s="11"/>
      <c r="AF116" s="15">
        <v>284</v>
      </c>
      <c r="AG116" s="11"/>
      <c r="AH116" s="15">
        <v>105</v>
      </c>
      <c r="AI116" s="11"/>
      <c r="AJ116" s="11"/>
      <c r="AK116" s="15">
        <v>19</v>
      </c>
      <c r="AL116" s="15">
        <v>479</v>
      </c>
      <c r="AM116" s="15">
        <v>22</v>
      </c>
      <c r="AN116" s="15">
        <v>179</v>
      </c>
      <c r="AO116" s="15">
        <v>26</v>
      </c>
      <c r="AP116" s="15"/>
      <c r="AQ116" s="11"/>
      <c r="AR116" s="15">
        <v>174</v>
      </c>
      <c r="AS116" s="11">
        <v>21.59</v>
      </c>
      <c r="AT116" s="11">
        <v>38.25</v>
      </c>
      <c r="AU116" s="11"/>
      <c r="AV116" s="11">
        <v>25.02</v>
      </c>
      <c r="AW116" s="11">
        <v>3.91</v>
      </c>
      <c r="AX116" s="11">
        <v>1.72</v>
      </c>
      <c r="AY116" s="11"/>
      <c r="AZ116" s="11">
        <v>0.84</v>
      </c>
      <c r="BA116" s="11"/>
      <c r="BB116" s="11"/>
      <c r="BC116" s="11"/>
      <c r="BD116" s="11"/>
      <c r="BE116" s="11">
        <v>2.08</v>
      </c>
      <c r="BF116" s="11">
        <v>0.31</v>
      </c>
      <c r="BG116" s="11">
        <v>3.73</v>
      </c>
      <c r="BH116" s="11">
        <v>1.68</v>
      </c>
      <c r="BI116" s="11"/>
      <c r="BJ116" s="11">
        <v>4</v>
      </c>
      <c r="BK116" s="17"/>
      <c r="BL116" s="9"/>
      <c r="BM116" s="9"/>
      <c r="BN116" s="17"/>
      <c r="BO116" s="17"/>
      <c r="BP116" s="17"/>
      <c r="BQ116" s="17"/>
      <c r="BR116" s="17"/>
    </row>
    <row r="117" spans="1:70" s="4" customFormat="1" ht="15.75">
      <c r="A117" s="12" t="s">
        <v>105</v>
      </c>
      <c r="B117" s="4" t="s">
        <v>243</v>
      </c>
      <c r="C117" s="10"/>
      <c r="D117" s="4" t="s">
        <v>98</v>
      </c>
      <c r="E117" s="10"/>
      <c r="F117" s="10"/>
      <c r="G117" s="10">
        <v>2.5</v>
      </c>
      <c r="I117" s="2">
        <v>12</v>
      </c>
      <c r="K117" s="8">
        <v>51.5</v>
      </c>
      <c r="L117" s="8">
        <v>1.97</v>
      </c>
      <c r="M117" s="8">
        <v>15.81</v>
      </c>
      <c r="N117" s="8">
        <v>1.22</v>
      </c>
      <c r="O117" s="8">
        <v>8.19</v>
      </c>
      <c r="P117" s="8">
        <v>0.14000000000000001</v>
      </c>
      <c r="Q117" s="8">
        <v>6.82</v>
      </c>
      <c r="R117" s="8">
        <v>8.8699999999999992</v>
      </c>
      <c r="S117" s="8">
        <v>3.49</v>
      </c>
      <c r="T117" s="8">
        <v>1.72</v>
      </c>
      <c r="U117" s="8">
        <v>0.41</v>
      </c>
      <c r="V117" s="17"/>
      <c r="W117" s="17"/>
      <c r="X117" s="17"/>
      <c r="Y117" s="17"/>
      <c r="Z117" s="17"/>
      <c r="AA117" s="8">
        <v>99.64</v>
      </c>
      <c r="AC117" s="17"/>
      <c r="AD117" s="17"/>
      <c r="AE117" s="11"/>
      <c r="AF117" s="15">
        <v>229</v>
      </c>
      <c r="AG117" s="11"/>
      <c r="AH117" s="15">
        <v>76</v>
      </c>
      <c r="AI117" s="11"/>
      <c r="AJ117" s="11"/>
      <c r="AK117" s="15">
        <v>22</v>
      </c>
      <c r="AL117" s="15">
        <v>512</v>
      </c>
      <c r="AM117" s="15">
        <v>24</v>
      </c>
      <c r="AN117" s="15">
        <v>187</v>
      </c>
      <c r="AO117" s="15">
        <v>27</v>
      </c>
      <c r="AP117" s="15"/>
      <c r="AQ117" s="11"/>
      <c r="AR117" s="15">
        <v>200</v>
      </c>
      <c r="AS117" s="11">
        <v>28.32</v>
      </c>
      <c r="AT117" s="11">
        <v>51.34</v>
      </c>
      <c r="AU117" s="11"/>
      <c r="AV117" s="11">
        <v>26.5</v>
      </c>
      <c r="AW117" s="11">
        <v>6.25</v>
      </c>
      <c r="AX117" s="11">
        <v>1.97</v>
      </c>
      <c r="AY117" s="11"/>
      <c r="AZ117" s="11">
        <v>0.95</v>
      </c>
      <c r="BA117" s="11"/>
      <c r="BB117" s="11"/>
      <c r="BC117" s="11"/>
      <c r="BD117" s="11"/>
      <c r="BE117" s="11">
        <v>2.11</v>
      </c>
      <c r="BF117" s="11">
        <v>0.28999999999999998</v>
      </c>
      <c r="BG117" s="11">
        <v>5.35</v>
      </c>
      <c r="BH117" s="11">
        <v>1.96</v>
      </c>
      <c r="BI117" s="11"/>
      <c r="BJ117" s="11">
        <v>4.1100000000000003</v>
      </c>
      <c r="BK117" s="17"/>
      <c r="BL117" s="9"/>
      <c r="BM117" s="9"/>
      <c r="BN117" s="17"/>
      <c r="BO117" s="17"/>
      <c r="BP117" s="17"/>
      <c r="BQ117" s="17"/>
      <c r="BR117" s="17"/>
    </row>
    <row r="118" spans="1:70" s="4" customFormat="1" ht="15.75">
      <c r="A118" s="6"/>
      <c r="I118" s="2"/>
    </row>
    <row r="119" spans="1:70" s="4" customFormat="1" ht="15.75">
      <c r="A119" s="12" t="s">
        <v>106</v>
      </c>
      <c r="B119" s="4" t="s">
        <v>243</v>
      </c>
      <c r="C119" s="10"/>
      <c r="D119" s="4" t="s">
        <v>98</v>
      </c>
      <c r="E119" s="10"/>
      <c r="F119" s="10"/>
      <c r="G119" s="10">
        <v>2.5</v>
      </c>
      <c r="I119" s="2">
        <v>12</v>
      </c>
      <c r="K119" s="8">
        <v>51.26</v>
      </c>
      <c r="L119" s="8">
        <v>1.96</v>
      </c>
      <c r="M119" s="8">
        <v>15.88</v>
      </c>
      <c r="N119" s="8">
        <v>1.21</v>
      </c>
      <c r="O119" s="8">
        <v>8.1</v>
      </c>
      <c r="P119" s="8">
        <v>0.14000000000000001</v>
      </c>
      <c r="Q119" s="8">
        <v>6.78</v>
      </c>
      <c r="R119" s="8">
        <v>8.84</v>
      </c>
      <c r="S119" s="8">
        <v>3.43</v>
      </c>
      <c r="T119" s="8">
        <v>1.69</v>
      </c>
      <c r="U119" s="8">
        <v>0.41</v>
      </c>
      <c r="V119" s="17"/>
      <c r="W119" s="17"/>
      <c r="X119" s="17"/>
      <c r="Y119" s="17"/>
      <c r="Z119" s="17"/>
      <c r="AA119" s="8">
        <v>99.6</v>
      </c>
      <c r="AC119" s="17"/>
      <c r="AD119" s="17"/>
      <c r="AE119" s="11"/>
      <c r="AF119" s="15">
        <v>228</v>
      </c>
      <c r="AG119" s="11"/>
      <c r="AH119" s="15">
        <v>76</v>
      </c>
      <c r="AI119" s="11"/>
      <c r="AJ119" s="11"/>
      <c r="AK119" s="15">
        <v>25</v>
      </c>
      <c r="AL119" s="15">
        <v>522</v>
      </c>
      <c r="AM119" s="15">
        <v>23</v>
      </c>
      <c r="AN119" s="15">
        <v>184</v>
      </c>
      <c r="AO119" s="15">
        <v>28</v>
      </c>
      <c r="AP119" s="15"/>
      <c r="AQ119" s="11"/>
      <c r="AR119" s="15">
        <v>195</v>
      </c>
      <c r="AS119" s="11">
        <v>23.52</v>
      </c>
      <c r="AT119" s="11">
        <v>45.69</v>
      </c>
      <c r="AU119" s="11"/>
      <c r="AV119" s="11">
        <v>20.43</v>
      </c>
      <c r="AW119" s="11">
        <v>5.39</v>
      </c>
      <c r="AX119" s="11">
        <v>1.65</v>
      </c>
      <c r="AY119" s="11"/>
      <c r="AZ119" s="11">
        <v>0.76</v>
      </c>
      <c r="BA119" s="11"/>
      <c r="BB119" s="11"/>
      <c r="BC119" s="11"/>
      <c r="BD119" s="11"/>
      <c r="BE119" s="11">
        <v>1.64</v>
      </c>
      <c r="BF119" s="11"/>
      <c r="BG119" s="11">
        <v>4.41</v>
      </c>
      <c r="BH119" s="11">
        <v>1.72</v>
      </c>
      <c r="BI119" s="11"/>
      <c r="BJ119" s="11">
        <v>3.94</v>
      </c>
      <c r="BK119" s="17"/>
      <c r="BL119" s="9"/>
      <c r="BM119" s="9"/>
      <c r="BN119" s="17"/>
      <c r="BO119" s="17"/>
      <c r="BP119" s="17"/>
      <c r="BQ119" s="17"/>
      <c r="BR119" s="17"/>
    </row>
    <row r="120" spans="1:70" s="4" customFormat="1" ht="15.75">
      <c r="A120" s="12" t="s">
        <v>107</v>
      </c>
      <c r="B120" s="4" t="s">
        <v>244</v>
      </c>
      <c r="C120" s="10"/>
      <c r="D120" s="4" t="s">
        <v>98</v>
      </c>
      <c r="E120" s="10"/>
      <c r="F120" s="10"/>
      <c r="G120" s="10">
        <v>4</v>
      </c>
      <c r="I120" s="2" t="s">
        <v>99</v>
      </c>
      <c r="K120" s="8">
        <v>49.7</v>
      </c>
      <c r="L120" s="8">
        <v>2.21</v>
      </c>
      <c r="M120" s="8">
        <v>16.71</v>
      </c>
      <c r="N120" s="8">
        <v>1.23</v>
      </c>
      <c r="O120" s="8">
        <v>8.23</v>
      </c>
      <c r="P120" s="8">
        <v>0.13</v>
      </c>
      <c r="Q120" s="8">
        <v>5.26</v>
      </c>
      <c r="R120" s="8">
        <v>9.89</v>
      </c>
      <c r="S120" s="8">
        <v>3.82</v>
      </c>
      <c r="T120" s="8">
        <v>1.71</v>
      </c>
      <c r="U120" s="8">
        <v>0.5</v>
      </c>
      <c r="V120" s="17"/>
      <c r="W120" s="17"/>
      <c r="X120" s="17"/>
      <c r="Y120" s="17"/>
      <c r="Z120" s="17"/>
      <c r="AA120" s="8">
        <v>99.53</v>
      </c>
      <c r="AC120" s="17"/>
      <c r="AD120" s="17"/>
      <c r="AE120" s="11"/>
      <c r="AF120" s="15">
        <v>107</v>
      </c>
      <c r="AG120" s="11"/>
      <c r="AH120" s="15">
        <v>25</v>
      </c>
      <c r="AI120" s="11"/>
      <c r="AJ120" s="11"/>
      <c r="AK120" s="15">
        <v>15</v>
      </c>
      <c r="AL120" s="15">
        <v>621</v>
      </c>
      <c r="AM120" s="15">
        <v>23</v>
      </c>
      <c r="AN120" s="15">
        <v>196</v>
      </c>
      <c r="AO120" s="15">
        <v>32</v>
      </c>
      <c r="AP120" s="15"/>
      <c r="AQ120" s="11"/>
      <c r="AR120" s="15">
        <v>138</v>
      </c>
      <c r="AS120" s="11">
        <v>22.9</v>
      </c>
      <c r="AT120" s="11">
        <v>41.01</v>
      </c>
      <c r="AU120" s="11"/>
      <c r="AV120" s="11">
        <v>28.66</v>
      </c>
      <c r="AW120" s="11">
        <v>5.87</v>
      </c>
      <c r="AX120" s="11">
        <v>2.08</v>
      </c>
      <c r="AY120" s="11"/>
      <c r="AZ120" s="11">
        <v>0.98</v>
      </c>
      <c r="BA120" s="11"/>
      <c r="BB120" s="11"/>
      <c r="BC120" s="11"/>
      <c r="BD120" s="11"/>
      <c r="BE120" s="11">
        <v>2.19</v>
      </c>
      <c r="BF120" s="11">
        <v>0.3</v>
      </c>
      <c r="BG120" s="11">
        <v>4.42</v>
      </c>
      <c r="BH120" s="11">
        <v>2.23</v>
      </c>
      <c r="BI120" s="11"/>
      <c r="BJ120" s="11">
        <v>3.12</v>
      </c>
      <c r="BK120" s="17"/>
      <c r="BL120" s="9">
        <v>0.70299999999999996</v>
      </c>
      <c r="BM120" s="9">
        <v>0.51295999999999997</v>
      </c>
      <c r="BN120" s="17"/>
      <c r="BO120" s="17">
        <v>18.928999999999998</v>
      </c>
      <c r="BP120" s="17">
        <v>15.617000000000001</v>
      </c>
      <c r="BQ120" s="17">
        <v>38.607999999999997</v>
      </c>
      <c r="BR120" s="17"/>
    </row>
    <row r="121" spans="1:70" s="4" customFormat="1" ht="15.75">
      <c r="A121" s="12" t="s">
        <v>108</v>
      </c>
      <c r="B121" s="4" t="s">
        <v>244</v>
      </c>
      <c r="C121" s="10"/>
      <c r="D121" s="4" t="s">
        <v>98</v>
      </c>
      <c r="E121" s="10"/>
      <c r="F121" s="10"/>
      <c r="G121" s="4">
        <v>1</v>
      </c>
      <c r="I121" s="2">
        <v>12</v>
      </c>
      <c r="K121" s="8">
        <v>49.32</v>
      </c>
      <c r="L121" s="8">
        <v>2.17</v>
      </c>
      <c r="M121" s="8">
        <v>16.57</v>
      </c>
      <c r="N121" s="8">
        <v>1.2</v>
      </c>
      <c r="O121" s="8">
        <v>8.4</v>
      </c>
      <c r="P121" s="8">
        <v>0.13</v>
      </c>
      <c r="Q121" s="8">
        <v>5.36</v>
      </c>
      <c r="R121" s="8">
        <v>10.36</v>
      </c>
      <c r="S121" s="8">
        <v>3.82</v>
      </c>
      <c r="T121" s="8">
        <v>1.06</v>
      </c>
      <c r="U121" s="8">
        <v>0.52</v>
      </c>
      <c r="V121" s="17"/>
      <c r="W121" s="17"/>
      <c r="X121" s="17"/>
      <c r="Y121" s="17"/>
      <c r="Z121" s="17"/>
      <c r="AA121" s="8">
        <v>100.19</v>
      </c>
      <c r="AC121" s="17"/>
      <c r="AD121" s="17"/>
      <c r="AE121" s="11"/>
      <c r="AF121" s="15">
        <v>99</v>
      </c>
      <c r="AG121" s="11"/>
      <c r="AH121" s="15">
        <v>34</v>
      </c>
      <c r="AI121" s="11"/>
      <c r="AJ121" s="11"/>
      <c r="AK121" s="15">
        <v>11</v>
      </c>
      <c r="AL121" s="15">
        <v>611</v>
      </c>
      <c r="AM121" s="15">
        <v>25</v>
      </c>
      <c r="AN121" s="15">
        <v>186</v>
      </c>
      <c r="AO121" s="15">
        <v>30</v>
      </c>
      <c r="AP121" s="15"/>
      <c r="AQ121" s="11"/>
      <c r="AR121" s="15">
        <v>166</v>
      </c>
      <c r="AS121" s="11">
        <v>20.8</v>
      </c>
      <c r="AT121" s="11">
        <v>43.6</v>
      </c>
      <c r="AU121" s="11"/>
      <c r="AV121" s="11">
        <v>24.7</v>
      </c>
      <c r="AW121" s="11">
        <v>5.47</v>
      </c>
      <c r="AX121" s="11">
        <v>1.91</v>
      </c>
      <c r="AY121" s="11"/>
      <c r="AZ121" s="11">
        <v>0.82</v>
      </c>
      <c r="BA121" s="11"/>
      <c r="BB121" s="11"/>
      <c r="BC121" s="11"/>
      <c r="BD121" s="11"/>
      <c r="BE121" s="11">
        <v>1.71</v>
      </c>
      <c r="BF121" s="11">
        <v>0.26</v>
      </c>
      <c r="BG121" s="11">
        <v>4.18</v>
      </c>
      <c r="BH121" s="11">
        <v>1.97</v>
      </c>
      <c r="BI121" s="11"/>
      <c r="BJ121" s="11">
        <v>2.3199999999999998</v>
      </c>
      <c r="BK121" s="17"/>
      <c r="BL121" s="9">
        <v>0.70304999999999995</v>
      </c>
      <c r="BM121" s="9">
        <v>0.51292300000000002</v>
      </c>
      <c r="BN121" s="17"/>
      <c r="BO121" s="17"/>
      <c r="BP121" s="17"/>
      <c r="BQ121" s="17"/>
      <c r="BR121" s="17"/>
    </row>
    <row r="122" spans="1:70" s="4" customFormat="1" ht="15.75">
      <c r="A122" s="12"/>
      <c r="C122" s="10"/>
      <c r="E122" s="10"/>
      <c r="F122" s="10"/>
      <c r="I122" s="2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7"/>
      <c r="W122" s="17"/>
      <c r="X122" s="17"/>
      <c r="Y122" s="17"/>
      <c r="Z122" s="17"/>
      <c r="AA122" s="8"/>
      <c r="AC122" s="17"/>
      <c r="AD122" s="17"/>
      <c r="AE122" s="11"/>
      <c r="AF122" s="15"/>
      <c r="AG122" s="11"/>
      <c r="AH122" s="15"/>
      <c r="AI122" s="11"/>
      <c r="AJ122" s="11"/>
      <c r="AK122" s="15"/>
      <c r="AL122" s="15"/>
      <c r="AM122" s="15"/>
      <c r="AN122" s="15"/>
      <c r="AO122" s="15"/>
      <c r="AP122" s="15"/>
      <c r="AQ122" s="11"/>
      <c r="AR122" s="15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7"/>
      <c r="BL122" s="9"/>
      <c r="BM122" s="9"/>
      <c r="BN122" s="17"/>
      <c r="BO122" s="17"/>
      <c r="BP122" s="17"/>
      <c r="BQ122" s="17"/>
      <c r="BR122" s="17"/>
    </row>
    <row r="123" spans="1:70" s="4" customFormat="1" ht="15.75">
      <c r="A123" s="12" t="s">
        <v>109</v>
      </c>
      <c r="B123" s="4" t="s">
        <v>110</v>
      </c>
      <c r="C123" s="10"/>
      <c r="D123" s="4" t="s">
        <v>111</v>
      </c>
      <c r="E123" s="10"/>
      <c r="F123" s="10"/>
      <c r="G123" s="4">
        <v>80</v>
      </c>
      <c r="I123" s="2">
        <v>14</v>
      </c>
      <c r="K123" s="8">
        <v>57.4</v>
      </c>
      <c r="L123" s="8">
        <v>0.81</v>
      </c>
      <c r="M123" s="8">
        <v>15.6</v>
      </c>
      <c r="N123" s="8">
        <v>7.81</v>
      </c>
      <c r="O123" s="8"/>
      <c r="P123" s="8"/>
      <c r="Q123" s="8">
        <v>6.3</v>
      </c>
      <c r="R123" s="8">
        <v>6.6</v>
      </c>
      <c r="S123" s="8">
        <v>2.6</v>
      </c>
      <c r="T123" s="8">
        <v>1.7</v>
      </c>
      <c r="U123" s="8">
        <v>0.14000000000000001</v>
      </c>
      <c r="V123" s="17"/>
      <c r="W123" s="17"/>
      <c r="X123" s="17"/>
      <c r="Y123" s="17"/>
      <c r="Z123" s="17"/>
      <c r="AA123" s="8">
        <v>98.95</v>
      </c>
      <c r="AC123" s="17"/>
      <c r="AD123" s="11">
        <v>0</v>
      </c>
      <c r="AE123" s="15">
        <v>0</v>
      </c>
      <c r="AF123" s="15">
        <v>80</v>
      </c>
      <c r="AG123" s="11"/>
      <c r="AH123" s="15">
        <v>9</v>
      </c>
      <c r="AI123" s="15"/>
      <c r="AJ123" s="15">
        <v>63</v>
      </c>
      <c r="AK123" s="15">
        <v>43</v>
      </c>
      <c r="AL123" s="15">
        <v>472</v>
      </c>
      <c r="AM123" s="15">
        <v>25</v>
      </c>
      <c r="AN123" s="15">
        <v>199</v>
      </c>
      <c r="AO123" s="15">
        <v>7</v>
      </c>
      <c r="AP123" s="15">
        <v>22</v>
      </c>
      <c r="AQ123" s="11"/>
      <c r="AR123" s="15">
        <v>533</v>
      </c>
      <c r="AS123" s="11">
        <v>19</v>
      </c>
      <c r="AT123" s="11">
        <v>47</v>
      </c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>
        <v>0</v>
      </c>
      <c r="BI123" s="15">
        <v>10</v>
      </c>
      <c r="BJ123" s="11">
        <v>12</v>
      </c>
      <c r="BK123" s="11">
        <v>0</v>
      </c>
      <c r="BL123" s="9"/>
      <c r="BM123" s="9"/>
      <c r="BN123" s="17"/>
      <c r="BO123" s="17"/>
      <c r="BP123" s="17"/>
      <c r="BQ123" s="17"/>
      <c r="BR123" s="17"/>
    </row>
    <row r="124" spans="1:70" s="4" customFormat="1" ht="15.75">
      <c r="A124" s="12" t="s">
        <v>112</v>
      </c>
      <c r="B124" s="4" t="s">
        <v>113</v>
      </c>
      <c r="C124" s="10"/>
      <c r="D124" s="4" t="s">
        <v>114</v>
      </c>
      <c r="E124" s="10"/>
      <c r="F124" s="10"/>
      <c r="G124" s="4">
        <v>62</v>
      </c>
      <c r="I124" s="2">
        <v>14</v>
      </c>
      <c r="K124" s="8">
        <v>75.69</v>
      </c>
      <c r="L124" s="8">
        <v>0.17</v>
      </c>
      <c r="M124" s="8">
        <v>12.96</v>
      </c>
      <c r="N124" s="8">
        <v>5.28</v>
      </c>
      <c r="O124" s="8"/>
      <c r="P124" s="8">
        <v>0.04</v>
      </c>
      <c r="Q124" s="8">
        <v>0.3</v>
      </c>
      <c r="R124" s="8">
        <v>0.71</v>
      </c>
      <c r="S124" s="8">
        <v>2.74</v>
      </c>
      <c r="T124" s="8">
        <v>5.42</v>
      </c>
      <c r="U124" s="8">
        <v>0.03</v>
      </c>
      <c r="V124" s="17"/>
      <c r="W124" s="17"/>
      <c r="X124" s="17"/>
      <c r="Y124" s="17"/>
      <c r="Z124" s="17"/>
      <c r="AA124" s="8">
        <v>100.49</v>
      </c>
      <c r="AC124" s="17"/>
      <c r="AD124" s="11">
        <v>2</v>
      </c>
      <c r="AE124" s="15">
        <v>10</v>
      </c>
      <c r="AF124" s="15">
        <v>10</v>
      </c>
      <c r="AG124" s="11">
        <v>1.1000000000000001</v>
      </c>
      <c r="AH124" s="15">
        <v>1</v>
      </c>
      <c r="AI124" s="15">
        <v>1</v>
      </c>
      <c r="AJ124" s="15">
        <v>30</v>
      </c>
      <c r="AK124" s="15">
        <v>194</v>
      </c>
      <c r="AL124" s="15">
        <v>82</v>
      </c>
      <c r="AM124" s="15">
        <v>18</v>
      </c>
      <c r="AN124" s="15">
        <v>126</v>
      </c>
      <c r="AO124" s="15">
        <v>10</v>
      </c>
      <c r="AP124" s="15">
        <v>13</v>
      </c>
      <c r="AQ124" s="11">
        <v>3.22</v>
      </c>
      <c r="AR124" s="15">
        <v>811</v>
      </c>
      <c r="AS124" s="11">
        <v>35.200000000000003</v>
      </c>
      <c r="AT124" s="11">
        <v>67</v>
      </c>
      <c r="AU124" s="11"/>
      <c r="AV124" s="11">
        <v>22.9</v>
      </c>
      <c r="AW124" s="11">
        <v>3.9</v>
      </c>
      <c r="AX124" s="11">
        <v>0.52</v>
      </c>
      <c r="AY124" s="11"/>
      <c r="AZ124" s="11">
        <v>0.48</v>
      </c>
      <c r="BA124" s="11"/>
      <c r="BB124" s="11"/>
      <c r="BC124" s="11"/>
      <c r="BD124" s="11"/>
      <c r="BE124" s="11">
        <v>2.09</v>
      </c>
      <c r="BF124" s="11">
        <v>0.31</v>
      </c>
      <c r="BG124" s="11">
        <v>3.64</v>
      </c>
      <c r="BH124" s="11">
        <v>1.28</v>
      </c>
      <c r="BI124" s="15">
        <v>30</v>
      </c>
      <c r="BJ124" s="11">
        <v>22.6</v>
      </c>
      <c r="BK124" s="11">
        <v>5.3</v>
      </c>
      <c r="BL124" s="9">
        <v>0.71067000000000002</v>
      </c>
      <c r="BM124" s="9">
        <v>0.51270499999999997</v>
      </c>
      <c r="BN124" s="17"/>
      <c r="BO124" s="17"/>
      <c r="BP124" s="17"/>
      <c r="BQ124" s="17"/>
      <c r="BR124" s="17"/>
    </row>
    <row r="125" spans="1:70" s="4" customFormat="1" ht="15.75">
      <c r="A125" s="12" t="s">
        <v>115</v>
      </c>
      <c r="B125" s="4" t="s">
        <v>116</v>
      </c>
      <c r="C125" s="10"/>
      <c r="D125" s="4" t="s">
        <v>114</v>
      </c>
      <c r="E125" s="10"/>
      <c r="F125" s="10"/>
      <c r="G125" s="4">
        <v>62</v>
      </c>
      <c r="I125" s="2">
        <v>14</v>
      </c>
      <c r="K125" s="8">
        <v>63.58</v>
      </c>
      <c r="L125" s="8">
        <v>0.59</v>
      </c>
      <c r="M125" s="8">
        <v>15.94</v>
      </c>
      <c r="N125" s="8">
        <v>1.41</v>
      </c>
      <c r="O125" s="8"/>
      <c r="P125" s="8">
        <v>0.1</v>
      </c>
      <c r="Q125" s="8">
        <v>2.52</v>
      </c>
      <c r="R125" s="8">
        <v>5.18</v>
      </c>
      <c r="S125" s="8">
        <v>3.41</v>
      </c>
      <c r="T125" s="8">
        <v>3.06</v>
      </c>
      <c r="U125" s="8">
        <v>0.11</v>
      </c>
      <c r="V125" s="17"/>
      <c r="W125" s="17"/>
      <c r="X125" s="17"/>
      <c r="Y125" s="17"/>
      <c r="Z125" s="17"/>
      <c r="AA125" s="8">
        <v>100.42</v>
      </c>
      <c r="AC125" s="17"/>
      <c r="AD125" s="11">
        <v>15.9</v>
      </c>
      <c r="AE125" s="15">
        <v>111</v>
      </c>
      <c r="AF125" s="15">
        <v>33</v>
      </c>
      <c r="AG125" s="11">
        <v>8.6999999999999993</v>
      </c>
      <c r="AH125" s="15">
        <v>12</v>
      </c>
      <c r="AI125" s="15">
        <v>97</v>
      </c>
      <c r="AJ125" s="15">
        <v>59</v>
      </c>
      <c r="AK125" s="15">
        <v>71</v>
      </c>
      <c r="AL125" s="15">
        <v>458</v>
      </c>
      <c r="AM125" s="15">
        <v>24</v>
      </c>
      <c r="AN125" s="15">
        <v>158</v>
      </c>
      <c r="AO125" s="15">
        <v>7</v>
      </c>
      <c r="AP125" s="15">
        <v>19</v>
      </c>
      <c r="AQ125" s="11">
        <v>1.71</v>
      </c>
      <c r="AR125" s="15">
        <v>662</v>
      </c>
      <c r="AS125" s="11">
        <v>19.600000000000001</v>
      </c>
      <c r="AT125" s="11">
        <v>35</v>
      </c>
      <c r="AU125" s="11"/>
      <c r="AV125" s="11">
        <v>23.2</v>
      </c>
      <c r="AW125" s="11">
        <v>5.08</v>
      </c>
      <c r="AX125" s="11">
        <v>1.04</v>
      </c>
      <c r="AY125" s="11"/>
      <c r="AZ125" s="11">
        <v>0.74</v>
      </c>
      <c r="BA125" s="11"/>
      <c r="BB125" s="11"/>
      <c r="BC125" s="11"/>
      <c r="BD125" s="11"/>
      <c r="BE125" s="11">
        <v>2.5499999999999998</v>
      </c>
      <c r="BF125" s="11">
        <v>0.38</v>
      </c>
      <c r="BG125" s="11">
        <v>4.68</v>
      </c>
      <c r="BH125" s="11">
        <v>0.6</v>
      </c>
      <c r="BI125" s="15">
        <v>18</v>
      </c>
      <c r="BJ125" s="11">
        <v>11.6</v>
      </c>
      <c r="BK125" s="11">
        <v>1.7</v>
      </c>
      <c r="BL125" s="9">
        <v>0.70787999999999995</v>
      </c>
      <c r="BM125" s="9">
        <v>0.51263300000000001</v>
      </c>
      <c r="BN125" s="17"/>
      <c r="BO125" s="17"/>
      <c r="BP125" s="17"/>
      <c r="BQ125" s="17"/>
      <c r="BR125" s="17"/>
    </row>
    <row r="126" spans="1:70" s="4" customFormat="1" ht="15.75">
      <c r="A126" s="12" t="s">
        <v>117</v>
      </c>
      <c r="B126" s="4" t="s">
        <v>110</v>
      </c>
      <c r="C126" s="10"/>
      <c r="D126" s="4" t="s">
        <v>114</v>
      </c>
      <c r="E126" s="10"/>
      <c r="F126" s="10"/>
      <c r="G126" s="4">
        <v>62</v>
      </c>
      <c r="I126" s="2">
        <v>14</v>
      </c>
      <c r="K126" s="8">
        <v>54.59</v>
      </c>
      <c r="L126" s="8">
        <v>0.94</v>
      </c>
      <c r="M126" s="8">
        <v>18.27</v>
      </c>
      <c r="N126" s="8">
        <v>7.47</v>
      </c>
      <c r="O126" s="8"/>
      <c r="P126" s="8">
        <v>0.16</v>
      </c>
      <c r="Q126" s="8">
        <v>4.1500000000000004</v>
      </c>
      <c r="R126" s="8">
        <v>6.81</v>
      </c>
      <c r="S126" s="8">
        <v>2.82</v>
      </c>
      <c r="T126" s="8">
        <v>0.7</v>
      </c>
      <c r="U126" s="8">
        <v>0.15</v>
      </c>
      <c r="V126" s="17"/>
      <c r="W126" s="17"/>
      <c r="X126" s="17"/>
      <c r="Y126" s="17"/>
      <c r="Z126" s="17"/>
      <c r="AA126" s="8">
        <v>99.55</v>
      </c>
      <c r="AC126" s="17"/>
      <c r="AD126" s="11">
        <v>23.4</v>
      </c>
      <c r="AE126" s="15">
        <v>200</v>
      </c>
      <c r="AF126" s="15">
        <v>35</v>
      </c>
      <c r="AG126" s="11">
        <v>18.100000000000001</v>
      </c>
      <c r="AH126" s="15">
        <v>9</v>
      </c>
      <c r="AI126" s="15">
        <v>20</v>
      </c>
      <c r="AJ126" s="15">
        <v>81</v>
      </c>
      <c r="AK126" s="15">
        <v>31</v>
      </c>
      <c r="AL126" s="15">
        <v>487</v>
      </c>
      <c r="AM126" s="15">
        <v>23</v>
      </c>
      <c r="AN126" s="15">
        <v>152</v>
      </c>
      <c r="AO126" s="15">
        <v>8</v>
      </c>
      <c r="AP126" s="15">
        <v>21</v>
      </c>
      <c r="AQ126" s="11">
        <v>1.43</v>
      </c>
      <c r="AR126" s="15">
        <v>216</v>
      </c>
      <c r="AS126" s="11">
        <v>19.7</v>
      </c>
      <c r="AT126" s="11">
        <v>44</v>
      </c>
      <c r="AU126" s="11"/>
      <c r="AV126" s="11">
        <v>23.5</v>
      </c>
      <c r="AW126" s="11">
        <v>5.12</v>
      </c>
      <c r="AX126" s="11">
        <v>1.46</v>
      </c>
      <c r="AY126" s="11"/>
      <c r="AZ126" s="11">
        <v>0.79</v>
      </c>
      <c r="BA126" s="11"/>
      <c r="BB126" s="11"/>
      <c r="BC126" s="11"/>
      <c r="BD126" s="11"/>
      <c r="BE126" s="11">
        <v>2.35</v>
      </c>
      <c r="BF126" s="11">
        <v>0.35</v>
      </c>
      <c r="BG126" s="11">
        <v>4.08</v>
      </c>
      <c r="BH126" s="11">
        <v>0.56000000000000005</v>
      </c>
      <c r="BI126" s="15">
        <v>11</v>
      </c>
      <c r="BJ126" s="11">
        <v>6.1</v>
      </c>
      <c r="BK126" s="11">
        <v>1.4</v>
      </c>
      <c r="BL126" s="9">
        <v>0.70459799999999995</v>
      </c>
      <c r="BM126" s="9">
        <v>0.51271500000000003</v>
      </c>
      <c r="BN126" s="17"/>
      <c r="BO126" s="17"/>
      <c r="BP126" s="17"/>
      <c r="BQ126" s="17"/>
      <c r="BR126" s="17"/>
    </row>
    <row r="127" spans="1:70" s="4" customFormat="1" ht="15.75">
      <c r="A127" s="12" t="s">
        <v>118</v>
      </c>
      <c r="B127" s="4" t="s">
        <v>110</v>
      </c>
      <c r="C127" s="10"/>
      <c r="D127" s="4" t="s">
        <v>114</v>
      </c>
      <c r="E127" s="10"/>
      <c r="F127" s="10"/>
      <c r="G127" s="4">
        <v>62</v>
      </c>
      <c r="I127" s="2">
        <v>14</v>
      </c>
      <c r="K127" s="8">
        <v>70.91</v>
      </c>
      <c r="L127" s="8">
        <v>0.3</v>
      </c>
      <c r="M127" s="8">
        <v>12.49</v>
      </c>
      <c r="N127" s="8">
        <v>2.2000000000000002</v>
      </c>
      <c r="O127" s="8"/>
      <c r="P127" s="8">
        <v>0.06</v>
      </c>
      <c r="Q127" s="8">
        <v>0.48</v>
      </c>
      <c r="R127" s="8">
        <v>6.02</v>
      </c>
      <c r="S127" s="8">
        <v>0.93</v>
      </c>
      <c r="T127" s="8">
        <v>2.64</v>
      </c>
      <c r="U127" s="8">
        <v>0.03</v>
      </c>
      <c r="V127" s="17"/>
      <c r="W127" s="17"/>
      <c r="X127" s="17"/>
      <c r="Y127" s="17"/>
      <c r="Z127" s="17"/>
      <c r="AA127" s="8">
        <v>100.01</v>
      </c>
      <c r="AC127" s="17"/>
      <c r="AD127" s="11">
        <v>6.4</v>
      </c>
      <c r="AE127" s="15">
        <v>20</v>
      </c>
      <c r="AF127" s="15">
        <v>13</v>
      </c>
      <c r="AG127" s="11">
        <v>2.6</v>
      </c>
      <c r="AH127" s="15">
        <v>3</v>
      </c>
      <c r="AI127" s="15">
        <v>3</v>
      </c>
      <c r="AJ127" s="15">
        <v>33</v>
      </c>
      <c r="AK127" s="15">
        <v>148</v>
      </c>
      <c r="AL127" s="15">
        <v>355</v>
      </c>
      <c r="AM127" s="15">
        <v>30</v>
      </c>
      <c r="AN127" s="15">
        <v>205</v>
      </c>
      <c r="AO127" s="15">
        <v>10</v>
      </c>
      <c r="AP127" s="15">
        <v>18</v>
      </c>
      <c r="AQ127" s="11">
        <v>10.6</v>
      </c>
      <c r="AR127" s="15">
        <v>461</v>
      </c>
      <c r="AS127" s="11">
        <v>30.8</v>
      </c>
      <c r="AT127" s="11">
        <v>61</v>
      </c>
      <c r="AU127" s="11"/>
      <c r="AV127" s="11">
        <v>31.7</v>
      </c>
      <c r="AW127" s="11">
        <v>6.24</v>
      </c>
      <c r="AX127" s="11">
        <v>1.28</v>
      </c>
      <c r="AY127" s="11"/>
      <c r="AZ127" s="11">
        <v>0.91</v>
      </c>
      <c r="BA127" s="11"/>
      <c r="BB127" s="11"/>
      <c r="BC127" s="11"/>
      <c r="BD127" s="11"/>
      <c r="BE127" s="11">
        <v>3.23</v>
      </c>
      <c r="BF127" s="11">
        <v>0.49</v>
      </c>
      <c r="BG127" s="11">
        <v>5.82</v>
      </c>
      <c r="BH127" s="11">
        <v>0.81</v>
      </c>
      <c r="BI127" s="15">
        <v>24</v>
      </c>
      <c r="BJ127" s="11">
        <v>11.2</v>
      </c>
      <c r="BK127" s="11">
        <v>2.2000000000000002</v>
      </c>
      <c r="BL127" s="9"/>
      <c r="BM127" s="9"/>
      <c r="BN127" s="17"/>
      <c r="BO127" s="17"/>
      <c r="BP127" s="17"/>
      <c r="BQ127" s="17"/>
      <c r="BR127" s="17"/>
    </row>
    <row r="128" spans="1:70" s="4" customFormat="1" ht="15.75">
      <c r="A128" s="12" t="s">
        <v>119</v>
      </c>
      <c r="B128" s="4" t="s">
        <v>110</v>
      </c>
      <c r="C128" s="10"/>
      <c r="D128" s="4" t="s">
        <v>114</v>
      </c>
      <c r="E128" s="10"/>
      <c r="F128" s="10"/>
      <c r="G128" s="4">
        <v>62</v>
      </c>
      <c r="I128" s="2">
        <v>14</v>
      </c>
      <c r="K128" s="8">
        <v>57.19</v>
      </c>
      <c r="L128" s="8">
        <v>0.86</v>
      </c>
      <c r="M128" s="8">
        <v>17.809999999999999</v>
      </c>
      <c r="N128" s="8">
        <v>7.08</v>
      </c>
      <c r="O128" s="8"/>
      <c r="P128" s="8">
        <v>0.13</v>
      </c>
      <c r="Q128" s="8">
        <v>3.25</v>
      </c>
      <c r="R128" s="8">
        <v>7.47</v>
      </c>
      <c r="S128" s="8">
        <v>2.85</v>
      </c>
      <c r="T128" s="8">
        <v>1.91</v>
      </c>
      <c r="U128" s="8">
        <v>0.2</v>
      </c>
      <c r="V128" s="17"/>
      <c r="W128" s="17"/>
      <c r="X128" s="17"/>
      <c r="Y128" s="17"/>
      <c r="Z128" s="17"/>
      <c r="AA128" s="8">
        <v>100.03</v>
      </c>
      <c r="AC128" s="17"/>
      <c r="AD128" s="11">
        <v>20.9</v>
      </c>
      <c r="AE128" s="15">
        <v>170</v>
      </c>
      <c r="AF128" s="15">
        <v>21</v>
      </c>
      <c r="AG128" s="11">
        <v>16.600000000000001</v>
      </c>
      <c r="AH128" s="15">
        <v>7</v>
      </c>
      <c r="AI128" s="15">
        <v>21</v>
      </c>
      <c r="AJ128" s="15">
        <v>74</v>
      </c>
      <c r="AK128" s="15">
        <v>56</v>
      </c>
      <c r="AL128" s="15">
        <v>421</v>
      </c>
      <c r="AM128" s="15">
        <v>23</v>
      </c>
      <c r="AN128" s="15">
        <v>161</v>
      </c>
      <c r="AO128" s="15">
        <v>7</v>
      </c>
      <c r="AP128" s="15">
        <v>19</v>
      </c>
      <c r="AQ128" s="11">
        <v>0.94</v>
      </c>
      <c r="AR128" s="15">
        <v>367</v>
      </c>
      <c r="AS128" s="11">
        <v>21.9</v>
      </c>
      <c r="AT128" s="11">
        <v>44</v>
      </c>
      <c r="AU128" s="11"/>
      <c r="AV128" s="11">
        <v>25.3</v>
      </c>
      <c r="AW128" s="11">
        <v>5.47</v>
      </c>
      <c r="AX128" s="11">
        <v>1.47</v>
      </c>
      <c r="AY128" s="11"/>
      <c r="AZ128" s="11">
        <v>0.77</v>
      </c>
      <c r="BA128" s="11"/>
      <c r="BB128" s="11"/>
      <c r="BC128" s="11"/>
      <c r="BD128" s="11"/>
      <c r="BE128" s="11">
        <v>2.37</v>
      </c>
      <c r="BF128" s="11">
        <v>0.36</v>
      </c>
      <c r="BG128" s="11">
        <v>4.2300000000000004</v>
      </c>
      <c r="BH128" s="11">
        <v>0.5</v>
      </c>
      <c r="BI128" s="15">
        <v>17</v>
      </c>
      <c r="BJ128" s="11">
        <v>6.58</v>
      </c>
      <c r="BK128" s="11">
        <v>1.8</v>
      </c>
      <c r="BL128" s="9">
        <v>0.70502600000000004</v>
      </c>
      <c r="BM128" s="9">
        <v>0.51272600000000002</v>
      </c>
      <c r="BN128" s="17"/>
      <c r="BO128" s="17"/>
      <c r="BP128" s="17"/>
      <c r="BQ128" s="17"/>
      <c r="BR128" s="17"/>
    </row>
    <row r="129" spans="1:70" s="4" customFormat="1" ht="15.75">
      <c r="A129" s="12" t="s">
        <v>120</v>
      </c>
      <c r="B129" s="4" t="s">
        <v>113</v>
      </c>
      <c r="C129" s="10"/>
      <c r="D129" s="4" t="s">
        <v>114</v>
      </c>
      <c r="E129" s="10"/>
      <c r="F129" s="10"/>
      <c r="G129" s="4">
        <v>62</v>
      </c>
      <c r="I129" s="2">
        <v>14</v>
      </c>
      <c r="K129" s="8">
        <v>74.069999999999993</v>
      </c>
      <c r="L129" s="8">
        <v>0.09</v>
      </c>
      <c r="M129" s="8">
        <v>12.34</v>
      </c>
      <c r="N129" s="8">
        <v>0.97</v>
      </c>
      <c r="O129" s="8"/>
      <c r="P129" s="8">
        <v>0.03</v>
      </c>
      <c r="Q129" s="8">
        <v>0.04</v>
      </c>
      <c r="R129" s="8">
        <v>2.17</v>
      </c>
      <c r="S129" s="8">
        <v>3.42</v>
      </c>
      <c r="T129" s="8">
        <v>2.39</v>
      </c>
      <c r="U129" s="8">
        <v>0.01</v>
      </c>
      <c r="V129" s="17"/>
      <c r="W129" s="17"/>
      <c r="X129" s="17"/>
      <c r="Y129" s="17"/>
      <c r="Z129" s="17"/>
      <c r="AA129" s="8">
        <v>99.95</v>
      </c>
      <c r="AC129" s="17"/>
      <c r="AD129" s="11">
        <v>0</v>
      </c>
      <c r="AE129" s="15">
        <v>0</v>
      </c>
      <c r="AF129" s="15">
        <v>10</v>
      </c>
      <c r="AG129" s="11">
        <v>0.5</v>
      </c>
      <c r="AH129" s="15">
        <v>1</v>
      </c>
      <c r="AI129" s="15">
        <v>0</v>
      </c>
      <c r="AJ129" s="15">
        <v>28</v>
      </c>
      <c r="AK129" s="15">
        <v>85</v>
      </c>
      <c r="AL129" s="15">
        <v>109</v>
      </c>
      <c r="AM129" s="15">
        <v>20</v>
      </c>
      <c r="AN129" s="15">
        <v>88</v>
      </c>
      <c r="AO129" s="15">
        <v>7</v>
      </c>
      <c r="AP129" s="15">
        <v>15</v>
      </c>
      <c r="AQ129" s="11">
        <v>32.5</v>
      </c>
      <c r="AR129" s="15">
        <v>600</v>
      </c>
      <c r="AS129" s="11">
        <v>31.7</v>
      </c>
      <c r="AT129" s="11">
        <v>68</v>
      </c>
      <c r="AU129" s="11"/>
      <c r="AV129" s="11">
        <v>26.5</v>
      </c>
      <c r="AW129" s="11">
        <v>5.09</v>
      </c>
      <c r="AX129" s="11">
        <v>0.41</v>
      </c>
      <c r="AY129" s="11"/>
      <c r="AZ129" s="11">
        <v>0.68</v>
      </c>
      <c r="BA129" s="11"/>
      <c r="BB129" s="11"/>
      <c r="BC129" s="11"/>
      <c r="BD129" s="11"/>
      <c r="BE129" s="11">
        <v>2.2400000000000002</v>
      </c>
      <c r="BF129" s="11">
        <v>0.32</v>
      </c>
      <c r="BG129" s="11">
        <v>2.99</v>
      </c>
      <c r="BH129" s="11">
        <v>0.69</v>
      </c>
      <c r="BI129" s="15">
        <v>21</v>
      </c>
      <c r="BJ129" s="11">
        <v>16</v>
      </c>
      <c r="BK129" s="11">
        <v>2.7</v>
      </c>
      <c r="BL129" s="9">
        <v>0.70769800000000005</v>
      </c>
      <c r="BM129" s="9">
        <v>0.51265400000000005</v>
      </c>
      <c r="BN129" s="17"/>
      <c r="BO129" s="17"/>
      <c r="BP129" s="17"/>
      <c r="BQ129" s="17"/>
      <c r="BR129" s="17"/>
    </row>
    <row r="130" spans="1:70" s="4" customFormat="1" ht="15.75">
      <c r="A130" s="12" t="s">
        <v>121</v>
      </c>
      <c r="B130" s="4" t="s">
        <v>122</v>
      </c>
      <c r="C130" s="10"/>
      <c r="D130" s="4" t="s">
        <v>114</v>
      </c>
      <c r="E130" s="10"/>
      <c r="F130" s="10"/>
      <c r="G130" s="4">
        <v>62</v>
      </c>
      <c r="I130" s="2">
        <v>14</v>
      </c>
      <c r="K130" s="8">
        <v>47.53</v>
      </c>
      <c r="L130" s="8">
        <v>1.01</v>
      </c>
      <c r="M130" s="8">
        <v>17.11</v>
      </c>
      <c r="N130" s="8">
        <v>9.44</v>
      </c>
      <c r="O130" s="8"/>
      <c r="P130" s="8">
        <v>0.17</v>
      </c>
      <c r="Q130" s="8">
        <v>5.89</v>
      </c>
      <c r="R130" s="8">
        <v>8.77</v>
      </c>
      <c r="S130" s="8">
        <v>1.96</v>
      </c>
      <c r="T130" s="8">
        <v>1.3</v>
      </c>
      <c r="U130" s="8">
        <v>0.16</v>
      </c>
      <c r="V130" s="17"/>
      <c r="W130" s="17"/>
      <c r="X130" s="17"/>
      <c r="Y130" s="17"/>
      <c r="Z130" s="17"/>
      <c r="AA130" s="8">
        <v>99.98</v>
      </c>
      <c r="AC130" s="17"/>
      <c r="AD130" s="11">
        <v>0</v>
      </c>
      <c r="AE130" s="15">
        <v>286</v>
      </c>
      <c r="AF130" s="15">
        <v>54</v>
      </c>
      <c r="AG130" s="11">
        <v>26</v>
      </c>
      <c r="AH130" s="15">
        <v>7</v>
      </c>
      <c r="AI130" s="15">
        <v>13</v>
      </c>
      <c r="AJ130" s="15">
        <v>125</v>
      </c>
      <c r="AK130" s="15">
        <v>69</v>
      </c>
      <c r="AL130" s="15">
        <v>291</v>
      </c>
      <c r="AM130" s="15">
        <v>16</v>
      </c>
      <c r="AN130" s="15">
        <v>98</v>
      </c>
      <c r="AO130" s="15">
        <v>6</v>
      </c>
      <c r="AP130" s="15">
        <v>19</v>
      </c>
      <c r="AQ130" s="11">
        <v>11.5</v>
      </c>
      <c r="AR130" s="15">
        <v>196</v>
      </c>
      <c r="AS130" s="11">
        <v>11.2</v>
      </c>
      <c r="AT130" s="11">
        <v>20</v>
      </c>
      <c r="AU130" s="11"/>
      <c r="AV130" s="11">
        <v>13.9</v>
      </c>
      <c r="AW130" s="11">
        <v>3.22</v>
      </c>
      <c r="AX130" s="11">
        <v>1.18</v>
      </c>
      <c r="AY130" s="11"/>
      <c r="AZ130" s="11">
        <v>0.55000000000000004</v>
      </c>
      <c r="BA130" s="11"/>
      <c r="BB130" s="11"/>
      <c r="BC130" s="11"/>
      <c r="BD130" s="11"/>
      <c r="BE130" s="11">
        <v>1.68</v>
      </c>
      <c r="BF130" s="11">
        <v>0.25</v>
      </c>
      <c r="BG130" s="11">
        <v>2.4700000000000002</v>
      </c>
      <c r="BH130" s="11">
        <v>0.27</v>
      </c>
      <c r="BI130" s="15">
        <v>12</v>
      </c>
      <c r="BJ130" s="11">
        <v>2.4900000000000002</v>
      </c>
      <c r="BK130" s="11">
        <v>1</v>
      </c>
      <c r="BL130" s="9"/>
      <c r="BM130" s="9"/>
      <c r="BN130" s="17"/>
      <c r="BO130" s="17"/>
      <c r="BP130" s="17"/>
      <c r="BQ130" s="17"/>
      <c r="BR130" s="17"/>
    </row>
    <row r="131" spans="1:70" s="4" customFormat="1" ht="15.75">
      <c r="A131" s="12" t="s">
        <v>123</v>
      </c>
      <c r="B131" s="4" t="s">
        <v>110</v>
      </c>
      <c r="C131" s="10"/>
      <c r="D131" s="4" t="s">
        <v>114</v>
      </c>
      <c r="E131" s="10"/>
      <c r="F131" s="10"/>
      <c r="G131" s="4">
        <v>62</v>
      </c>
      <c r="I131" s="2">
        <v>14</v>
      </c>
      <c r="K131" s="8">
        <v>64.94</v>
      </c>
      <c r="L131" s="8">
        <v>0.56999999999999995</v>
      </c>
      <c r="M131" s="8">
        <v>16.2</v>
      </c>
      <c r="N131" s="8">
        <v>4.8099999999999996</v>
      </c>
      <c r="O131" s="8"/>
      <c r="P131" s="8">
        <v>0.09</v>
      </c>
      <c r="Q131" s="8">
        <v>1.49</v>
      </c>
      <c r="R131" s="8">
        <v>4.3600000000000003</v>
      </c>
      <c r="S131" s="8">
        <v>3.73</v>
      </c>
      <c r="T131" s="8">
        <v>2.74</v>
      </c>
      <c r="U131" s="8">
        <v>0.13</v>
      </c>
      <c r="V131" s="17"/>
      <c r="W131" s="17"/>
      <c r="X131" s="17"/>
      <c r="Y131" s="17"/>
      <c r="Z131" s="17"/>
      <c r="AA131" s="8">
        <v>100.06</v>
      </c>
      <c r="AC131" s="17"/>
      <c r="AD131" s="11">
        <v>0</v>
      </c>
      <c r="AE131" s="15">
        <v>78</v>
      </c>
      <c r="AF131" s="15">
        <v>21</v>
      </c>
      <c r="AG131" s="11">
        <v>9</v>
      </c>
      <c r="AH131" s="15">
        <v>5</v>
      </c>
      <c r="AI131" s="15">
        <v>7</v>
      </c>
      <c r="AJ131" s="15">
        <v>67</v>
      </c>
      <c r="AK131" s="15">
        <v>88</v>
      </c>
      <c r="AL131" s="15">
        <v>307</v>
      </c>
      <c r="AM131" s="15">
        <v>21</v>
      </c>
      <c r="AN131" s="15">
        <v>177</v>
      </c>
      <c r="AO131" s="15">
        <v>9</v>
      </c>
      <c r="AP131" s="15">
        <v>20</v>
      </c>
      <c r="AQ131" s="11">
        <v>5.14</v>
      </c>
      <c r="AR131" s="15">
        <v>641</v>
      </c>
      <c r="AS131" s="11">
        <v>29.3</v>
      </c>
      <c r="AT131" s="11">
        <v>55</v>
      </c>
      <c r="AU131" s="11"/>
      <c r="AV131" s="11">
        <v>23.9</v>
      </c>
      <c r="AW131" s="11">
        <v>4.88</v>
      </c>
      <c r="AX131" s="11">
        <v>1.23</v>
      </c>
      <c r="AY131" s="11"/>
      <c r="AZ131" s="11">
        <v>0.7</v>
      </c>
      <c r="BA131" s="11"/>
      <c r="BB131" s="11"/>
      <c r="BC131" s="11"/>
      <c r="BD131" s="11"/>
      <c r="BE131" s="11">
        <v>2.59</v>
      </c>
      <c r="BF131" s="11">
        <v>0.39</v>
      </c>
      <c r="BG131" s="11">
        <v>5.7</v>
      </c>
      <c r="BH131" s="11">
        <v>0.77</v>
      </c>
      <c r="BI131" s="15">
        <v>19</v>
      </c>
      <c r="BJ131" s="11">
        <v>9.69</v>
      </c>
      <c r="BK131" s="11">
        <v>2.5</v>
      </c>
      <c r="BL131" s="9">
        <v>0.70567599999999997</v>
      </c>
      <c r="BM131" s="9">
        <v>0.512687</v>
      </c>
      <c r="BN131" s="17"/>
      <c r="BO131" s="17"/>
      <c r="BP131" s="17"/>
      <c r="BQ131" s="17"/>
      <c r="BR131" s="17"/>
    </row>
    <row r="132" spans="1:70" s="4" customFormat="1" ht="15.75">
      <c r="A132" s="12" t="s">
        <v>124</v>
      </c>
      <c r="B132" s="4" t="s">
        <v>110</v>
      </c>
      <c r="C132" s="10"/>
      <c r="D132" s="4" t="s">
        <v>125</v>
      </c>
      <c r="E132" s="10"/>
      <c r="F132" s="10"/>
      <c r="G132" s="4">
        <v>52</v>
      </c>
      <c r="I132" s="2">
        <v>14</v>
      </c>
      <c r="K132" s="8">
        <v>51.71</v>
      </c>
      <c r="L132" s="8">
        <v>0.77</v>
      </c>
      <c r="M132" s="8">
        <v>14.73</v>
      </c>
      <c r="N132" s="8">
        <v>8.56</v>
      </c>
      <c r="O132" s="8"/>
      <c r="P132" s="8">
        <v>0.15</v>
      </c>
      <c r="Q132" s="8">
        <v>7.73</v>
      </c>
      <c r="R132" s="8">
        <v>9.14</v>
      </c>
      <c r="S132" s="8">
        <v>2.4300000000000002</v>
      </c>
      <c r="T132" s="8">
        <v>1.49</v>
      </c>
      <c r="U132" s="8">
        <v>0.2</v>
      </c>
      <c r="V132" s="17"/>
      <c r="W132" s="17"/>
      <c r="X132" s="17"/>
      <c r="Y132" s="17"/>
      <c r="Z132" s="17"/>
      <c r="AA132" s="8">
        <v>100.41</v>
      </c>
      <c r="AC132" s="17"/>
      <c r="AD132" s="11">
        <v>28.1</v>
      </c>
      <c r="AE132" s="15">
        <v>208</v>
      </c>
      <c r="AF132" s="15">
        <v>406</v>
      </c>
      <c r="AG132" s="11">
        <v>36.299999999999997</v>
      </c>
      <c r="AH132" s="15">
        <v>131</v>
      </c>
      <c r="AI132" s="15">
        <v>66</v>
      </c>
      <c r="AJ132" s="15">
        <v>80</v>
      </c>
      <c r="AK132" s="15">
        <v>36</v>
      </c>
      <c r="AL132" s="15">
        <v>692</v>
      </c>
      <c r="AM132" s="15">
        <v>21</v>
      </c>
      <c r="AN132" s="15">
        <v>113</v>
      </c>
      <c r="AO132" s="15">
        <v>5</v>
      </c>
      <c r="AP132" s="15">
        <v>17</v>
      </c>
      <c r="AQ132" s="11">
        <v>0.64</v>
      </c>
      <c r="AR132" s="15">
        <v>403</v>
      </c>
      <c r="AS132" s="11">
        <v>25.2</v>
      </c>
      <c r="AT132" s="11">
        <v>49</v>
      </c>
      <c r="AU132" s="11"/>
      <c r="AV132" s="11">
        <v>28.5</v>
      </c>
      <c r="AW132" s="11">
        <v>5.62</v>
      </c>
      <c r="AX132" s="11">
        <v>1.51</v>
      </c>
      <c r="AY132" s="11"/>
      <c r="AZ132" s="11">
        <v>0.73</v>
      </c>
      <c r="BA132" s="11"/>
      <c r="BB132" s="11"/>
      <c r="BC132" s="11"/>
      <c r="BD132" s="11"/>
      <c r="BE132" s="11">
        <v>2.0099999999999998</v>
      </c>
      <c r="BF132" s="11">
        <v>0.28999999999999998</v>
      </c>
      <c r="BG132" s="11">
        <v>3.15</v>
      </c>
      <c r="BH132" s="11">
        <v>0.24</v>
      </c>
      <c r="BI132" s="15">
        <v>12</v>
      </c>
      <c r="BJ132" s="11">
        <v>6.15</v>
      </c>
      <c r="BK132" s="11">
        <v>1.6</v>
      </c>
      <c r="BL132" s="9">
        <v>0.70588700000000004</v>
      </c>
      <c r="BM132" s="9">
        <v>0.51266900000000004</v>
      </c>
      <c r="BN132" s="17"/>
      <c r="BO132" s="17"/>
      <c r="BP132" s="17"/>
      <c r="BQ132" s="17"/>
      <c r="BR132" s="17"/>
    </row>
    <row r="133" spans="1:70" s="4" customFormat="1" ht="15.75">
      <c r="A133" s="12" t="s">
        <v>126</v>
      </c>
      <c r="B133" s="4" t="s">
        <v>110</v>
      </c>
      <c r="C133" s="10"/>
      <c r="D133" s="4" t="s">
        <v>125</v>
      </c>
      <c r="E133" s="10"/>
      <c r="F133" s="10"/>
      <c r="G133" s="4">
        <v>52</v>
      </c>
      <c r="I133" s="2">
        <v>14</v>
      </c>
      <c r="K133" s="8">
        <v>52.7</v>
      </c>
      <c r="L133" s="8">
        <v>0.88</v>
      </c>
      <c r="M133" s="8">
        <v>14.5</v>
      </c>
      <c r="N133" s="8">
        <v>9.3000000000000007</v>
      </c>
      <c r="O133" s="8"/>
      <c r="P133" s="8">
        <v>0</v>
      </c>
      <c r="Q133" s="8">
        <v>9.5</v>
      </c>
      <c r="R133" s="8">
        <v>8.89</v>
      </c>
      <c r="S133" s="8">
        <v>2.6</v>
      </c>
      <c r="T133" s="8">
        <v>1.65</v>
      </c>
      <c r="U133" s="8">
        <v>0</v>
      </c>
      <c r="V133" s="17"/>
      <c r="W133" s="17"/>
      <c r="X133" s="17"/>
      <c r="Y133" s="17"/>
      <c r="Z133" s="17"/>
      <c r="AA133" s="8">
        <v>100.02</v>
      </c>
      <c r="AC133" s="17"/>
      <c r="AD133" s="11"/>
      <c r="AE133" s="15">
        <v>0</v>
      </c>
      <c r="AF133" s="15">
        <v>430</v>
      </c>
      <c r="AG133" s="11"/>
      <c r="AH133" s="15">
        <v>199</v>
      </c>
      <c r="AI133" s="15">
        <v>0</v>
      </c>
      <c r="AJ133" s="15">
        <v>64</v>
      </c>
      <c r="AK133" s="15">
        <v>49</v>
      </c>
      <c r="AL133" s="15">
        <v>404</v>
      </c>
      <c r="AM133" s="15">
        <v>22</v>
      </c>
      <c r="AN133" s="15">
        <v>133</v>
      </c>
      <c r="AO133" s="15">
        <v>9</v>
      </c>
      <c r="AP133" s="15">
        <v>22</v>
      </c>
      <c r="AQ133" s="11"/>
      <c r="AR133" s="15">
        <v>385</v>
      </c>
      <c r="AS133" s="11">
        <v>18</v>
      </c>
      <c r="AT133" s="11">
        <v>43</v>
      </c>
      <c r="AU133" s="11"/>
      <c r="AV133" s="11">
        <v>22</v>
      </c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5">
        <v>10</v>
      </c>
      <c r="BJ133" s="11">
        <v>10</v>
      </c>
      <c r="BK133" s="11"/>
      <c r="BL133" s="9"/>
      <c r="BM133" s="9"/>
      <c r="BN133" s="17"/>
      <c r="BO133" s="17"/>
      <c r="BP133" s="17"/>
      <c r="BQ133" s="17"/>
      <c r="BR133" s="17"/>
    </row>
    <row r="134" spans="1:70" s="4" customFormat="1" ht="15.75">
      <c r="A134" s="12" t="s">
        <v>127</v>
      </c>
      <c r="B134" s="4" t="s">
        <v>110</v>
      </c>
      <c r="C134" s="10"/>
      <c r="D134" s="4" t="s">
        <v>125</v>
      </c>
      <c r="E134" s="10"/>
      <c r="F134" s="10"/>
      <c r="G134" s="4">
        <v>52</v>
      </c>
      <c r="I134" s="2">
        <v>14</v>
      </c>
      <c r="K134" s="8">
        <v>52.95</v>
      </c>
      <c r="L134" s="8">
        <v>0.81</v>
      </c>
      <c r="M134" s="8">
        <v>14.1</v>
      </c>
      <c r="N134" s="8">
        <v>8.08</v>
      </c>
      <c r="O134" s="8"/>
      <c r="P134" s="8">
        <v>0.17</v>
      </c>
      <c r="Q134" s="8">
        <v>7.43</v>
      </c>
      <c r="R134" s="8">
        <v>9.9700000000000006</v>
      </c>
      <c r="S134" s="8">
        <v>1.8</v>
      </c>
      <c r="T134" s="8">
        <v>1.66</v>
      </c>
      <c r="U134" s="8">
        <v>0.17</v>
      </c>
      <c r="V134" s="17"/>
      <c r="W134" s="17"/>
      <c r="X134" s="17"/>
      <c r="Y134" s="17"/>
      <c r="Z134" s="17"/>
      <c r="AA134" s="8">
        <v>100.4</v>
      </c>
      <c r="AC134" s="17"/>
      <c r="AD134" s="11"/>
      <c r="AE134" s="15">
        <v>184</v>
      </c>
      <c r="AF134" s="15">
        <v>489</v>
      </c>
      <c r="AG134" s="11"/>
      <c r="AH134" s="15">
        <v>242</v>
      </c>
      <c r="AI134" s="15">
        <v>41</v>
      </c>
      <c r="AJ134" s="15">
        <v>67</v>
      </c>
      <c r="AK134" s="15">
        <v>44</v>
      </c>
      <c r="AL134" s="15">
        <v>374</v>
      </c>
      <c r="AM134" s="15">
        <v>19</v>
      </c>
      <c r="AN134" s="15">
        <v>133</v>
      </c>
      <c r="AO134" s="15">
        <v>6</v>
      </c>
      <c r="AP134" s="15">
        <v>18</v>
      </c>
      <c r="AQ134" s="11"/>
      <c r="AR134" s="15">
        <v>372</v>
      </c>
      <c r="AS134" s="11">
        <v>12</v>
      </c>
      <c r="AT134" s="11">
        <v>49</v>
      </c>
      <c r="AU134" s="11"/>
      <c r="AV134" s="11">
        <v>21</v>
      </c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5">
        <v>18</v>
      </c>
      <c r="BJ134" s="11">
        <v>4</v>
      </c>
      <c r="BK134" s="11"/>
      <c r="BL134" s="9"/>
      <c r="BM134" s="9"/>
      <c r="BN134" s="17"/>
      <c r="BO134" s="17"/>
      <c r="BP134" s="17"/>
      <c r="BQ134" s="17"/>
      <c r="BR134" s="17"/>
    </row>
    <row r="135" spans="1:70" s="4" customFormat="1" ht="15.75">
      <c r="A135" s="12" t="s">
        <v>128</v>
      </c>
      <c r="B135" s="4" t="s">
        <v>110</v>
      </c>
      <c r="C135" s="10"/>
      <c r="D135" s="4" t="s">
        <v>125</v>
      </c>
      <c r="E135" s="10"/>
      <c r="F135" s="10"/>
      <c r="G135" s="4">
        <v>52</v>
      </c>
      <c r="I135" s="2">
        <v>14</v>
      </c>
      <c r="K135" s="8">
        <v>57.3</v>
      </c>
      <c r="L135" s="8">
        <v>0.78</v>
      </c>
      <c r="M135" s="8">
        <v>16.59</v>
      </c>
      <c r="N135" s="8">
        <v>6.24</v>
      </c>
      <c r="O135" s="8"/>
      <c r="P135" s="8">
        <v>0.12</v>
      </c>
      <c r="Q135" s="8">
        <v>2.87</v>
      </c>
      <c r="R135" s="8">
        <v>7.57</v>
      </c>
      <c r="S135" s="8">
        <v>3.09</v>
      </c>
      <c r="T135" s="8">
        <v>1.87</v>
      </c>
      <c r="U135" s="8">
        <v>0.2</v>
      </c>
      <c r="V135" s="17"/>
      <c r="W135" s="17"/>
      <c r="X135" s="17"/>
      <c r="Y135" s="17"/>
      <c r="Z135" s="17"/>
      <c r="AA135" s="8">
        <v>99.73</v>
      </c>
      <c r="AC135" s="17"/>
      <c r="AD135" s="11">
        <v>21.6</v>
      </c>
      <c r="AE135" s="15">
        <v>158</v>
      </c>
      <c r="AF135" s="15">
        <v>67</v>
      </c>
      <c r="AG135" s="11">
        <v>15.6</v>
      </c>
      <c r="AH135" s="15">
        <v>12</v>
      </c>
      <c r="AI135" s="15">
        <v>14</v>
      </c>
      <c r="AJ135" s="15">
        <v>75</v>
      </c>
      <c r="AK135" s="15">
        <v>59</v>
      </c>
      <c r="AL135" s="15">
        <v>431</v>
      </c>
      <c r="AM135" s="15">
        <v>21</v>
      </c>
      <c r="AN135" s="15">
        <v>136</v>
      </c>
      <c r="AO135" s="15">
        <v>7</v>
      </c>
      <c r="AP135" s="15">
        <v>20</v>
      </c>
      <c r="AQ135" s="11">
        <v>1.63</v>
      </c>
      <c r="AR135" s="15">
        <v>492</v>
      </c>
      <c r="AS135" s="11">
        <v>20.9</v>
      </c>
      <c r="AT135" s="11">
        <v>35</v>
      </c>
      <c r="AU135" s="11"/>
      <c r="AV135" s="11">
        <v>21.2</v>
      </c>
      <c r="AW135" s="11">
        <v>4.41</v>
      </c>
      <c r="AX135" s="11">
        <v>1.23</v>
      </c>
      <c r="AY135" s="11"/>
      <c r="AZ135" s="11">
        <v>0.67</v>
      </c>
      <c r="BA135" s="11"/>
      <c r="BB135" s="11"/>
      <c r="BC135" s="11"/>
      <c r="BD135" s="11"/>
      <c r="BE135" s="11">
        <v>2.04</v>
      </c>
      <c r="BF135" s="11">
        <v>0.31</v>
      </c>
      <c r="BG135" s="11">
        <v>3.65</v>
      </c>
      <c r="BH135" s="11">
        <v>0.52</v>
      </c>
      <c r="BI135" s="15">
        <v>16</v>
      </c>
      <c r="BJ135" s="11">
        <v>6.65</v>
      </c>
      <c r="BK135" s="11">
        <v>1.7</v>
      </c>
      <c r="BL135" s="9">
        <v>0.704932</v>
      </c>
      <c r="BM135" s="9">
        <v>0.51275999999999999</v>
      </c>
      <c r="BN135" s="17"/>
      <c r="BO135" s="17"/>
      <c r="BP135" s="17"/>
      <c r="BQ135" s="17"/>
      <c r="BR135" s="17"/>
    </row>
    <row r="136" spans="1:70" s="4" customFormat="1" ht="15.75">
      <c r="A136" s="12" t="s">
        <v>129</v>
      </c>
      <c r="B136" s="4" t="s">
        <v>110</v>
      </c>
      <c r="C136" s="10"/>
      <c r="D136" s="4" t="s">
        <v>125</v>
      </c>
      <c r="E136" s="10"/>
      <c r="F136" s="10"/>
      <c r="G136" s="4">
        <v>52</v>
      </c>
      <c r="I136" s="2">
        <v>14</v>
      </c>
      <c r="K136" s="8">
        <v>52.78</v>
      </c>
      <c r="L136" s="8">
        <v>0.61</v>
      </c>
      <c r="M136" s="8">
        <v>15.1</v>
      </c>
      <c r="N136" s="8">
        <v>7.42</v>
      </c>
      <c r="O136" s="8"/>
      <c r="P136" s="8">
        <v>0.19</v>
      </c>
      <c r="Q136" s="8">
        <v>8.23</v>
      </c>
      <c r="R136" s="8">
        <v>7.02</v>
      </c>
      <c r="S136" s="8">
        <v>2.34</v>
      </c>
      <c r="T136" s="8">
        <v>3.87</v>
      </c>
      <c r="U136" s="8">
        <v>0.1</v>
      </c>
      <c r="V136" s="17"/>
      <c r="W136" s="17"/>
      <c r="X136" s="17"/>
      <c r="Y136" s="17"/>
      <c r="Z136" s="17"/>
      <c r="AA136" s="8">
        <v>100.1</v>
      </c>
      <c r="AC136" s="17"/>
      <c r="AD136" s="11"/>
      <c r="AE136" s="15">
        <v>210</v>
      </c>
      <c r="AF136" s="15">
        <v>310</v>
      </c>
      <c r="AG136" s="11"/>
      <c r="AH136" s="15">
        <v>97</v>
      </c>
      <c r="AI136" s="15">
        <v>35</v>
      </c>
      <c r="AJ136" s="15">
        <v>74</v>
      </c>
      <c r="AK136" s="15">
        <v>175</v>
      </c>
      <c r="AL136" s="15">
        <v>251</v>
      </c>
      <c r="AM136" s="15">
        <v>22</v>
      </c>
      <c r="AN136" s="15">
        <v>83</v>
      </c>
      <c r="AO136" s="15">
        <v>5</v>
      </c>
      <c r="AP136" s="15">
        <v>16</v>
      </c>
      <c r="AQ136" s="11"/>
      <c r="AR136" s="15">
        <v>255</v>
      </c>
      <c r="AS136" s="11">
        <v>2</v>
      </c>
      <c r="AT136" s="11">
        <v>20</v>
      </c>
      <c r="AU136" s="11"/>
      <c r="AV136" s="11">
        <v>21</v>
      </c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5">
        <v>10</v>
      </c>
      <c r="BJ136" s="11">
        <v>0</v>
      </c>
      <c r="BK136" s="11"/>
      <c r="BL136" s="9"/>
      <c r="BM136" s="9"/>
      <c r="BN136" s="17"/>
      <c r="BO136" s="17"/>
      <c r="BP136" s="17"/>
      <c r="BQ136" s="17"/>
      <c r="BR136" s="17"/>
    </row>
    <row r="137" spans="1:70" s="4" customFormat="1" ht="15.75">
      <c r="A137" s="12" t="s">
        <v>130</v>
      </c>
      <c r="B137" s="4" t="s">
        <v>110</v>
      </c>
      <c r="C137" s="10"/>
      <c r="D137" s="4" t="s">
        <v>125</v>
      </c>
      <c r="E137" s="10"/>
      <c r="F137" s="10"/>
      <c r="G137" s="4">
        <v>52</v>
      </c>
      <c r="I137" s="2">
        <v>14</v>
      </c>
      <c r="K137" s="8">
        <v>62.06</v>
      </c>
      <c r="L137" s="8">
        <v>0.71</v>
      </c>
      <c r="M137" s="8">
        <v>15.72</v>
      </c>
      <c r="N137" s="8">
        <v>5.74</v>
      </c>
      <c r="O137" s="8"/>
      <c r="P137" s="8">
        <v>0.1</v>
      </c>
      <c r="Q137" s="8">
        <v>2.9</v>
      </c>
      <c r="R137" s="8">
        <v>5.25</v>
      </c>
      <c r="S137" s="8">
        <v>2.91</v>
      </c>
      <c r="T137" s="8">
        <v>2.96</v>
      </c>
      <c r="U137" s="8">
        <v>0.1</v>
      </c>
      <c r="V137" s="17"/>
      <c r="W137" s="17"/>
      <c r="X137" s="17"/>
      <c r="Y137" s="17"/>
      <c r="Z137" s="17"/>
      <c r="AA137" s="8">
        <v>99.63</v>
      </c>
      <c r="AC137" s="17"/>
      <c r="AD137" s="11">
        <v>17.8</v>
      </c>
      <c r="AE137" s="15">
        <v>125</v>
      </c>
      <c r="AF137" s="15">
        <v>45</v>
      </c>
      <c r="AG137" s="11">
        <v>14.2</v>
      </c>
      <c r="AH137" s="15">
        <v>13</v>
      </c>
      <c r="AI137" s="15">
        <v>16</v>
      </c>
      <c r="AJ137" s="15">
        <v>70</v>
      </c>
      <c r="AK137" s="15">
        <v>104</v>
      </c>
      <c r="AL137" s="15">
        <v>351</v>
      </c>
      <c r="AM137" s="15">
        <v>25</v>
      </c>
      <c r="AN137" s="15">
        <v>174</v>
      </c>
      <c r="AO137" s="15">
        <v>7</v>
      </c>
      <c r="AP137" s="15">
        <v>20</v>
      </c>
      <c r="AQ137" s="11">
        <v>2.21</v>
      </c>
      <c r="AR137" s="15">
        <v>583</v>
      </c>
      <c r="AS137" s="11">
        <v>29.5</v>
      </c>
      <c r="AT137" s="11">
        <v>58</v>
      </c>
      <c r="AU137" s="11"/>
      <c r="AV137" s="11">
        <v>27.7</v>
      </c>
      <c r="AW137" s="11">
        <v>5.68</v>
      </c>
      <c r="AX137" s="11">
        <v>1.22</v>
      </c>
      <c r="AY137" s="11"/>
      <c r="AZ137" s="11">
        <v>0.8</v>
      </c>
      <c r="BA137" s="11"/>
      <c r="BB137" s="11"/>
      <c r="BC137" s="11"/>
      <c r="BD137" s="11"/>
      <c r="BE137" s="11">
        <v>2.62</v>
      </c>
      <c r="BF137" s="11">
        <v>0.38</v>
      </c>
      <c r="BG137" s="11">
        <v>4.8099999999999996</v>
      </c>
      <c r="BH137" s="11">
        <v>0.65</v>
      </c>
      <c r="BI137" s="15">
        <v>19</v>
      </c>
      <c r="BJ137" s="11">
        <v>13</v>
      </c>
      <c r="BK137" s="11">
        <v>3</v>
      </c>
      <c r="BL137" s="9"/>
      <c r="BM137" s="9"/>
      <c r="BN137" s="17"/>
      <c r="BO137" s="17"/>
      <c r="BP137" s="17"/>
      <c r="BQ137" s="17"/>
      <c r="BR137" s="17"/>
    </row>
    <row r="138" spans="1:70" s="4" customFormat="1" ht="15.75">
      <c r="A138" s="12" t="s">
        <v>131</v>
      </c>
      <c r="B138" s="4" t="s">
        <v>110</v>
      </c>
      <c r="C138" s="10"/>
      <c r="D138" s="4" t="s">
        <v>125</v>
      </c>
      <c r="E138" s="10"/>
      <c r="F138" s="10"/>
      <c r="G138" s="4">
        <v>52</v>
      </c>
      <c r="I138" s="2">
        <v>14</v>
      </c>
      <c r="K138" s="8">
        <v>55.83</v>
      </c>
      <c r="L138" s="8">
        <v>0.74</v>
      </c>
      <c r="M138" s="8">
        <v>15.56</v>
      </c>
      <c r="N138" s="8">
        <v>7.35</v>
      </c>
      <c r="O138" s="8"/>
      <c r="P138" s="8">
        <v>0.12</v>
      </c>
      <c r="Q138" s="8">
        <v>5.86</v>
      </c>
      <c r="R138" s="8">
        <v>7.85</v>
      </c>
      <c r="S138" s="8">
        <v>2.12</v>
      </c>
      <c r="T138" s="8">
        <v>2.0099999999999998</v>
      </c>
      <c r="U138" s="8">
        <v>0.1</v>
      </c>
      <c r="V138" s="17"/>
      <c r="W138" s="17"/>
      <c r="X138" s="17"/>
      <c r="Y138" s="17"/>
      <c r="Z138" s="17"/>
      <c r="AA138" s="8">
        <v>99.46</v>
      </c>
      <c r="AC138" s="17"/>
      <c r="AD138" s="11"/>
      <c r="AE138" s="15">
        <v>180</v>
      </c>
      <c r="AF138" s="15">
        <v>253</v>
      </c>
      <c r="AG138" s="11"/>
      <c r="AH138" s="15">
        <v>75</v>
      </c>
      <c r="AI138" s="15">
        <v>36</v>
      </c>
      <c r="AJ138" s="15">
        <v>65</v>
      </c>
      <c r="AK138" s="15">
        <v>53</v>
      </c>
      <c r="AL138" s="15">
        <v>278</v>
      </c>
      <c r="AM138" s="15">
        <v>21</v>
      </c>
      <c r="AN138" s="15">
        <v>127</v>
      </c>
      <c r="AO138" s="15">
        <v>6</v>
      </c>
      <c r="AP138" s="15">
        <v>19</v>
      </c>
      <c r="AQ138" s="11"/>
      <c r="AR138" s="15">
        <v>418</v>
      </c>
      <c r="AS138" s="11">
        <v>16</v>
      </c>
      <c r="AT138" s="11">
        <v>30</v>
      </c>
      <c r="AU138" s="11"/>
      <c r="AV138" s="11">
        <v>11</v>
      </c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5">
        <v>14</v>
      </c>
      <c r="BJ138" s="11">
        <v>5</v>
      </c>
      <c r="BK138" s="11"/>
      <c r="BL138" s="9"/>
      <c r="BM138" s="9"/>
      <c r="BN138" s="17"/>
      <c r="BO138" s="17"/>
      <c r="BP138" s="17"/>
      <c r="BQ138" s="17"/>
      <c r="BR138" s="17"/>
    </row>
    <row r="139" spans="1:70" s="4" customFormat="1" ht="15.75">
      <c r="A139" s="12" t="s">
        <v>132</v>
      </c>
      <c r="B139" s="4" t="s">
        <v>110</v>
      </c>
      <c r="C139" s="10"/>
      <c r="D139" s="4" t="s">
        <v>125</v>
      </c>
      <c r="E139" s="10"/>
      <c r="F139" s="10"/>
      <c r="G139" s="4">
        <v>52</v>
      </c>
      <c r="I139" s="2">
        <v>14</v>
      </c>
      <c r="K139" s="8">
        <v>56.41</v>
      </c>
      <c r="L139" s="8">
        <v>0.7</v>
      </c>
      <c r="M139" s="8">
        <v>15.23</v>
      </c>
      <c r="N139" s="8">
        <v>7.29</v>
      </c>
      <c r="O139" s="8"/>
      <c r="P139" s="8">
        <v>0.13</v>
      </c>
      <c r="Q139" s="8">
        <v>5.58</v>
      </c>
      <c r="R139" s="8">
        <v>8.36</v>
      </c>
      <c r="S139" s="8">
        <v>2.3199999999999998</v>
      </c>
      <c r="T139" s="8">
        <v>1.95</v>
      </c>
      <c r="U139" s="8">
        <v>0.1</v>
      </c>
      <c r="V139" s="17"/>
      <c r="W139" s="17"/>
      <c r="X139" s="17"/>
      <c r="Y139" s="17"/>
      <c r="Z139" s="17"/>
      <c r="AA139" s="8">
        <v>100.81</v>
      </c>
      <c r="AC139" s="17"/>
      <c r="AD139" s="11"/>
      <c r="AE139" s="15">
        <v>169</v>
      </c>
      <c r="AF139" s="15">
        <v>171</v>
      </c>
      <c r="AG139" s="11"/>
      <c r="AH139" s="15">
        <v>54</v>
      </c>
      <c r="AI139" s="15">
        <v>37</v>
      </c>
      <c r="AJ139" s="15">
        <v>63</v>
      </c>
      <c r="AK139" s="15">
        <v>60</v>
      </c>
      <c r="AL139" s="15">
        <v>426</v>
      </c>
      <c r="AM139" s="15">
        <v>22</v>
      </c>
      <c r="AN139" s="15">
        <v>134</v>
      </c>
      <c r="AO139" s="15">
        <v>6</v>
      </c>
      <c r="AP139" s="15">
        <v>17</v>
      </c>
      <c r="AQ139" s="11"/>
      <c r="AR139" s="15">
        <v>419</v>
      </c>
      <c r="AS139" s="11">
        <v>19</v>
      </c>
      <c r="AT139" s="11">
        <v>34</v>
      </c>
      <c r="AU139" s="11"/>
      <c r="AV139" s="11">
        <v>33</v>
      </c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5">
        <v>17</v>
      </c>
      <c r="BJ139" s="11">
        <v>5</v>
      </c>
      <c r="BK139" s="11"/>
      <c r="BL139" s="9"/>
      <c r="BM139" s="9"/>
      <c r="BN139" s="17"/>
      <c r="BO139" s="17"/>
      <c r="BP139" s="17"/>
      <c r="BQ139" s="17"/>
      <c r="BR139" s="17"/>
    </row>
    <row r="140" spans="1:70" s="4" customFormat="1" ht="15.75">
      <c r="A140" s="12" t="s">
        <v>133</v>
      </c>
      <c r="B140" s="4" t="s">
        <v>110</v>
      </c>
      <c r="C140" s="10"/>
      <c r="D140" s="4" t="s">
        <v>134</v>
      </c>
      <c r="E140" s="10"/>
      <c r="F140" s="10"/>
      <c r="G140" s="4">
        <v>46</v>
      </c>
      <c r="H140" s="4">
        <v>7</v>
      </c>
      <c r="I140" s="2">
        <v>14</v>
      </c>
      <c r="K140" s="8">
        <v>59.2</v>
      </c>
      <c r="L140" s="8">
        <v>0.8</v>
      </c>
      <c r="M140" s="8">
        <v>17.2</v>
      </c>
      <c r="N140" s="8">
        <v>7.61</v>
      </c>
      <c r="O140" s="8"/>
      <c r="P140" s="8"/>
      <c r="Q140" s="8">
        <v>4.5999999999999996</v>
      </c>
      <c r="R140" s="8">
        <v>6.7</v>
      </c>
      <c r="S140" s="8">
        <v>3.3</v>
      </c>
      <c r="T140" s="8">
        <v>1.82</v>
      </c>
      <c r="U140" s="8">
        <v>0.12</v>
      </c>
      <c r="V140" s="17"/>
      <c r="W140" s="17"/>
      <c r="X140" s="17"/>
      <c r="Y140" s="17"/>
      <c r="Z140" s="17"/>
      <c r="AA140" s="8">
        <v>101.35</v>
      </c>
      <c r="AC140" s="17"/>
      <c r="AD140" s="11">
        <v>20.7</v>
      </c>
      <c r="AE140" s="15">
        <v>0</v>
      </c>
      <c r="AF140" s="15">
        <v>80</v>
      </c>
      <c r="AG140" s="11">
        <v>41.4</v>
      </c>
      <c r="AH140" s="15">
        <v>21</v>
      </c>
      <c r="AI140" s="15">
        <v>0</v>
      </c>
      <c r="AJ140" s="15">
        <v>72</v>
      </c>
      <c r="AK140" s="15">
        <v>58</v>
      </c>
      <c r="AL140" s="15">
        <v>317</v>
      </c>
      <c r="AM140" s="15">
        <v>23</v>
      </c>
      <c r="AN140" s="15">
        <v>156</v>
      </c>
      <c r="AO140" s="15">
        <v>6</v>
      </c>
      <c r="AP140" s="15">
        <v>20</v>
      </c>
      <c r="AQ140" s="11">
        <v>1.1399999999999999</v>
      </c>
      <c r="AR140" s="15">
        <v>533</v>
      </c>
      <c r="AS140" s="11">
        <v>17.100000000000001</v>
      </c>
      <c r="AT140" s="11">
        <v>32</v>
      </c>
      <c r="AU140" s="11"/>
      <c r="AV140" s="11">
        <v>15.9</v>
      </c>
      <c r="AW140" s="11">
        <v>3.59</v>
      </c>
      <c r="AX140" s="11">
        <v>1.03</v>
      </c>
      <c r="AY140" s="11"/>
      <c r="AZ140" s="11">
        <v>0.59</v>
      </c>
      <c r="BA140" s="11"/>
      <c r="BB140" s="11"/>
      <c r="BC140" s="11"/>
      <c r="BD140" s="11"/>
      <c r="BE140" s="11">
        <v>2.12</v>
      </c>
      <c r="BF140" s="11">
        <v>0.31</v>
      </c>
      <c r="BG140" s="11">
        <v>3.65</v>
      </c>
      <c r="BH140" s="11">
        <v>0.85</v>
      </c>
      <c r="BI140" s="15">
        <v>15</v>
      </c>
      <c r="BJ140" s="11">
        <v>5.76</v>
      </c>
      <c r="BK140" s="11">
        <v>1.6</v>
      </c>
      <c r="BL140" s="9">
        <v>0.70488499999999998</v>
      </c>
      <c r="BM140" s="9">
        <v>0.51278699999999999</v>
      </c>
      <c r="BN140" s="17"/>
      <c r="BO140" s="17"/>
      <c r="BP140" s="17"/>
      <c r="BQ140" s="17"/>
      <c r="BR140" s="17"/>
    </row>
    <row r="141" spans="1:70" s="4" customFormat="1" ht="15.75">
      <c r="A141" s="12" t="s">
        <v>135</v>
      </c>
      <c r="B141" s="4" t="s">
        <v>110</v>
      </c>
      <c r="C141" s="10"/>
      <c r="D141" s="4" t="s">
        <v>136</v>
      </c>
      <c r="E141" s="10"/>
      <c r="F141" s="10"/>
      <c r="I141" s="2">
        <v>14</v>
      </c>
      <c r="K141" s="8">
        <v>55.1</v>
      </c>
      <c r="L141" s="8">
        <v>0.83</v>
      </c>
      <c r="M141" s="8">
        <v>16</v>
      </c>
      <c r="N141" s="8">
        <v>8.83</v>
      </c>
      <c r="O141" s="8"/>
      <c r="P141" s="8"/>
      <c r="Q141" s="8">
        <v>5.5</v>
      </c>
      <c r="R141" s="8">
        <v>8.77</v>
      </c>
      <c r="S141" s="8">
        <v>2.9</v>
      </c>
      <c r="T141" s="8">
        <v>2.0099999999999998</v>
      </c>
      <c r="U141" s="8">
        <v>0.18</v>
      </c>
      <c r="V141" s="17"/>
      <c r="W141" s="17"/>
      <c r="X141" s="17"/>
      <c r="Y141" s="17"/>
      <c r="Z141" s="17"/>
      <c r="AA141" s="8">
        <v>100.12</v>
      </c>
      <c r="AC141" s="17"/>
      <c r="AD141" s="11"/>
      <c r="AE141" s="15"/>
      <c r="AF141" s="15">
        <v>220</v>
      </c>
      <c r="AG141" s="11"/>
      <c r="AH141" s="15">
        <v>65</v>
      </c>
      <c r="AI141" s="15"/>
      <c r="AJ141" s="15">
        <v>65</v>
      </c>
      <c r="AK141" s="15">
        <v>67</v>
      </c>
      <c r="AL141" s="15">
        <v>450</v>
      </c>
      <c r="AM141" s="15">
        <v>24</v>
      </c>
      <c r="AN141" s="15">
        <v>162</v>
      </c>
      <c r="AO141" s="15">
        <v>4</v>
      </c>
      <c r="AP141" s="15">
        <v>20</v>
      </c>
      <c r="AQ141" s="11"/>
      <c r="AR141" s="15">
        <v>445</v>
      </c>
      <c r="AS141" s="11">
        <v>20</v>
      </c>
      <c r="AT141" s="11">
        <v>43</v>
      </c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5">
        <v>15</v>
      </c>
      <c r="BJ141" s="11">
        <v>10</v>
      </c>
      <c r="BK141" s="11"/>
      <c r="BL141" s="9"/>
      <c r="BM141" s="9"/>
      <c r="BN141" s="17"/>
      <c r="BO141" s="17"/>
      <c r="BP141" s="17"/>
      <c r="BQ141" s="17"/>
      <c r="BR141" s="17"/>
    </row>
    <row r="142" spans="1:70" s="4" customFormat="1" ht="15.75">
      <c r="A142" s="12" t="s">
        <v>137</v>
      </c>
      <c r="B142" s="4" t="s">
        <v>110</v>
      </c>
      <c r="C142" s="10"/>
      <c r="D142" s="4" t="s">
        <v>138</v>
      </c>
      <c r="E142" s="10"/>
      <c r="F142" s="10"/>
      <c r="I142" s="2">
        <v>14</v>
      </c>
      <c r="K142" s="8">
        <v>55.84</v>
      </c>
      <c r="L142" s="8">
        <v>0.78</v>
      </c>
      <c r="M142" s="8">
        <v>18.72</v>
      </c>
      <c r="N142" s="8">
        <v>7.83</v>
      </c>
      <c r="O142" s="8"/>
      <c r="P142" s="8">
        <v>0.14000000000000001</v>
      </c>
      <c r="Q142" s="8">
        <v>2.75</v>
      </c>
      <c r="R142" s="8">
        <v>7.93</v>
      </c>
      <c r="S142" s="8">
        <v>3.19</v>
      </c>
      <c r="T142" s="8">
        <v>1.7</v>
      </c>
      <c r="U142" s="8">
        <v>0.15</v>
      </c>
      <c r="V142" s="17"/>
      <c r="W142" s="17"/>
      <c r="X142" s="17"/>
      <c r="Y142" s="17"/>
      <c r="Z142" s="17"/>
      <c r="AA142" s="8">
        <v>100.47</v>
      </c>
      <c r="AC142" s="17"/>
      <c r="AD142" s="11">
        <v>23.6</v>
      </c>
      <c r="AE142" s="15">
        <v>236</v>
      </c>
      <c r="AF142" s="15">
        <v>26</v>
      </c>
      <c r="AG142" s="11">
        <v>23.8</v>
      </c>
      <c r="AH142" s="15">
        <v>16</v>
      </c>
      <c r="AI142" s="15">
        <v>44</v>
      </c>
      <c r="AJ142" s="15">
        <v>77</v>
      </c>
      <c r="AK142" s="15">
        <v>60</v>
      </c>
      <c r="AL142" s="15">
        <v>411</v>
      </c>
      <c r="AM142" s="15">
        <v>22</v>
      </c>
      <c r="AN142" s="15">
        <v>126</v>
      </c>
      <c r="AO142" s="15">
        <v>5</v>
      </c>
      <c r="AP142" s="15">
        <v>19</v>
      </c>
      <c r="AQ142" s="11">
        <v>1.95</v>
      </c>
      <c r="AR142" s="15">
        <v>377</v>
      </c>
      <c r="AS142" s="11">
        <v>17.3</v>
      </c>
      <c r="AT142" s="11">
        <v>17</v>
      </c>
      <c r="AU142" s="11"/>
      <c r="AV142" s="11">
        <v>17.899999999999999</v>
      </c>
      <c r="AW142" s="11">
        <v>4.05</v>
      </c>
      <c r="AX142" s="11">
        <v>1.1299999999999999</v>
      </c>
      <c r="AY142" s="11"/>
      <c r="AZ142" s="11">
        <v>0.64</v>
      </c>
      <c r="BA142" s="11"/>
      <c r="BB142" s="11"/>
      <c r="BC142" s="11"/>
      <c r="BD142" s="11"/>
      <c r="BE142" s="11">
        <v>2.1800000000000002</v>
      </c>
      <c r="BF142" s="11">
        <v>0.34</v>
      </c>
      <c r="BG142" s="11">
        <v>3.26</v>
      </c>
      <c r="BH142" s="11">
        <v>0.34</v>
      </c>
      <c r="BI142" s="15">
        <v>14</v>
      </c>
      <c r="BJ142" s="11">
        <v>6.37</v>
      </c>
      <c r="BK142" s="11">
        <v>1.9</v>
      </c>
      <c r="BL142" s="9">
        <v>0.70355000000000001</v>
      </c>
      <c r="BM142" s="9">
        <v>0.51288500000000004</v>
      </c>
      <c r="BN142" s="17"/>
      <c r="BO142" s="17"/>
      <c r="BP142" s="17"/>
      <c r="BQ142" s="17"/>
      <c r="BR142" s="17"/>
    </row>
    <row r="143" spans="1:70" s="4" customFormat="1" ht="15.75">
      <c r="A143" s="12" t="s">
        <v>139</v>
      </c>
      <c r="B143" s="4" t="s">
        <v>110</v>
      </c>
      <c r="C143" s="10"/>
      <c r="D143" s="4" t="s">
        <v>136</v>
      </c>
      <c r="E143" s="10"/>
      <c r="F143" s="10"/>
      <c r="I143" s="2">
        <v>14</v>
      </c>
      <c r="K143" s="8">
        <v>53.74</v>
      </c>
      <c r="L143" s="8">
        <v>1.07</v>
      </c>
      <c r="M143" s="8">
        <v>18.579999999999998</v>
      </c>
      <c r="N143" s="8">
        <v>7.94</v>
      </c>
      <c r="O143" s="8"/>
      <c r="P143" s="8">
        <v>0.13</v>
      </c>
      <c r="Q143" s="8">
        <v>2.89</v>
      </c>
      <c r="R143" s="8">
        <v>8.5500000000000007</v>
      </c>
      <c r="S143" s="8">
        <v>3.43</v>
      </c>
      <c r="T143" s="8">
        <v>1.97</v>
      </c>
      <c r="U143" s="8">
        <v>0.25</v>
      </c>
      <c r="V143" s="17"/>
      <c r="W143" s="17"/>
      <c r="X143" s="17"/>
      <c r="Y143" s="17"/>
      <c r="Z143" s="17"/>
      <c r="AA143" s="8">
        <v>100.39</v>
      </c>
      <c r="AC143" s="17"/>
      <c r="AD143" s="11">
        <v>21.4</v>
      </c>
      <c r="AE143" s="15">
        <v>223</v>
      </c>
      <c r="AF143" s="15">
        <v>31</v>
      </c>
      <c r="AG143" s="11">
        <v>23</v>
      </c>
      <c r="AH143" s="15">
        <v>29</v>
      </c>
      <c r="AI143" s="15">
        <v>82</v>
      </c>
      <c r="AJ143" s="15">
        <v>80</v>
      </c>
      <c r="AK143" s="15">
        <v>54</v>
      </c>
      <c r="AL143" s="15">
        <v>491</v>
      </c>
      <c r="AM143" s="15">
        <v>26</v>
      </c>
      <c r="AN143" s="15">
        <v>159</v>
      </c>
      <c r="AO143" s="15">
        <v>6</v>
      </c>
      <c r="AP143" s="15">
        <v>19</v>
      </c>
      <c r="AQ143" s="11">
        <v>1.1299999999999999</v>
      </c>
      <c r="AR143" s="15">
        <v>552</v>
      </c>
      <c r="AS143" s="11">
        <v>23.5</v>
      </c>
      <c r="AT143" s="11">
        <v>51</v>
      </c>
      <c r="AU143" s="11"/>
      <c r="AV143" s="11">
        <v>26.6</v>
      </c>
      <c r="AW143" s="11">
        <v>5.72</v>
      </c>
      <c r="AX143" s="11">
        <v>1.5</v>
      </c>
      <c r="AY143" s="11"/>
      <c r="AZ143" s="11">
        <v>0.79</v>
      </c>
      <c r="BA143" s="11"/>
      <c r="BB143" s="11"/>
      <c r="BC143" s="11"/>
      <c r="BD143" s="11"/>
      <c r="BE143" s="11">
        <v>2.52</v>
      </c>
      <c r="BF143" s="11">
        <v>0.38</v>
      </c>
      <c r="BG143" s="11">
        <v>4.07</v>
      </c>
      <c r="BH143" s="11">
        <v>0.36</v>
      </c>
      <c r="BI143" s="15">
        <v>20</v>
      </c>
      <c r="BJ143" s="11">
        <v>7.86</v>
      </c>
      <c r="BK143" s="11">
        <v>2.4</v>
      </c>
      <c r="BL143" s="9"/>
      <c r="BM143" s="9"/>
      <c r="BN143" s="17"/>
      <c r="BO143" s="17"/>
      <c r="BP143" s="17"/>
      <c r="BQ143" s="17"/>
      <c r="BR143" s="17"/>
    </row>
    <row r="144" spans="1:70" s="4" customFormat="1" ht="15.75">
      <c r="A144" s="12" t="s">
        <v>140</v>
      </c>
      <c r="B144" s="4" t="s">
        <v>110</v>
      </c>
      <c r="C144" s="10"/>
      <c r="D144" s="4" t="s">
        <v>136</v>
      </c>
      <c r="E144" s="10"/>
      <c r="F144" s="10"/>
      <c r="I144" s="2">
        <v>14</v>
      </c>
      <c r="K144" s="8">
        <v>45.18</v>
      </c>
      <c r="L144" s="8">
        <v>0.68</v>
      </c>
      <c r="M144" s="8">
        <v>14.54</v>
      </c>
      <c r="N144" s="8">
        <v>8.56</v>
      </c>
      <c r="O144" s="8"/>
      <c r="P144" s="8">
        <v>0.23</v>
      </c>
      <c r="Q144" s="8">
        <v>4.2699999999999996</v>
      </c>
      <c r="R144" s="8">
        <v>14.01</v>
      </c>
      <c r="S144" s="8">
        <v>1.94</v>
      </c>
      <c r="T144" s="8">
        <v>0.36</v>
      </c>
      <c r="U144" s="8">
        <v>0.16</v>
      </c>
      <c r="V144" s="17"/>
      <c r="W144" s="17"/>
      <c r="X144" s="17"/>
      <c r="Y144" s="17"/>
      <c r="Z144" s="17"/>
      <c r="AA144" s="8">
        <v>99.76</v>
      </c>
      <c r="AC144" s="17"/>
      <c r="AD144" s="11">
        <v>32.5</v>
      </c>
      <c r="AE144" s="15">
        <v>261</v>
      </c>
      <c r="AF144" s="15">
        <v>394</v>
      </c>
      <c r="AG144" s="11">
        <v>32.700000000000003</v>
      </c>
      <c r="AH144" s="15">
        <v>100</v>
      </c>
      <c r="AI144" s="15">
        <v>52</v>
      </c>
      <c r="AJ144" s="15">
        <v>77</v>
      </c>
      <c r="AK144" s="15">
        <v>6</v>
      </c>
      <c r="AL144" s="15">
        <v>496</v>
      </c>
      <c r="AM144" s="15">
        <v>19</v>
      </c>
      <c r="AN144" s="15">
        <v>100</v>
      </c>
      <c r="AO144" s="15">
        <v>4</v>
      </c>
      <c r="AP144" s="15">
        <v>18</v>
      </c>
      <c r="AQ144" s="11">
        <v>0.54</v>
      </c>
      <c r="AR144" s="15">
        <v>280</v>
      </c>
      <c r="AS144" s="11">
        <v>17</v>
      </c>
      <c r="AT144" s="11">
        <v>36</v>
      </c>
      <c r="AU144" s="11"/>
      <c r="AV144" s="11">
        <v>19.7</v>
      </c>
      <c r="AW144" s="11">
        <v>4.24</v>
      </c>
      <c r="AX144" s="11">
        <v>1.18</v>
      </c>
      <c r="AY144" s="11"/>
      <c r="AZ144" s="11">
        <v>0.57999999999999996</v>
      </c>
      <c r="BA144" s="11"/>
      <c r="BB144" s="11"/>
      <c r="BC144" s="11"/>
      <c r="BD144" s="11"/>
      <c r="BE144" s="11">
        <v>1.74</v>
      </c>
      <c r="BF144" s="11">
        <v>0.27</v>
      </c>
      <c r="BG144" s="11">
        <v>2.58</v>
      </c>
      <c r="BH144" s="11">
        <v>0.18</v>
      </c>
      <c r="BI144" s="15">
        <v>14</v>
      </c>
      <c r="BJ144" s="11">
        <v>4.95</v>
      </c>
      <c r="BK144" s="11">
        <v>1.7</v>
      </c>
      <c r="BL144" s="9">
        <v>0.70473399999999997</v>
      </c>
      <c r="BM144" s="9">
        <v>0.51276699999999997</v>
      </c>
      <c r="BN144" s="17"/>
      <c r="BO144" s="17"/>
      <c r="BP144" s="17"/>
      <c r="BQ144" s="17"/>
      <c r="BR144" s="17"/>
    </row>
    <row r="145" spans="1:70" s="4" customFormat="1" ht="15.75">
      <c r="A145" s="12" t="s">
        <v>141</v>
      </c>
      <c r="B145" s="4" t="s">
        <v>110</v>
      </c>
      <c r="C145" s="10"/>
      <c r="D145" s="4" t="s">
        <v>136</v>
      </c>
      <c r="E145" s="10"/>
      <c r="F145" s="10"/>
      <c r="I145" s="2">
        <v>14</v>
      </c>
      <c r="K145" s="8">
        <v>52.73</v>
      </c>
      <c r="L145" s="8">
        <v>0.78</v>
      </c>
      <c r="M145" s="8">
        <v>15.57</v>
      </c>
      <c r="N145" s="8">
        <v>8.75</v>
      </c>
      <c r="O145" s="8"/>
      <c r="P145" s="8">
        <v>0.15</v>
      </c>
      <c r="Q145" s="8">
        <v>7.36</v>
      </c>
      <c r="R145" s="8">
        <v>9.18</v>
      </c>
      <c r="S145" s="8">
        <v>2.59</v>
      </c>
      <c r="T145" s="8">
        <v>1.45</v>
      </c>
      <c r="U145" s="8">
        <v>0.17</v>
      </c>
      <c r="V145" s="17"/>
      <c r="W145" s="17"/>
      <c r="X145" s="17"/>
      <c r="Y145" s="17"/>
      <c r="Z145" s="17"/>
      <c r="AA145" s="8">
        <v>100.02</v>
      </c>
      <c r="AC145" s="17"/>
      <c r="AD145" s="11">
        <v>31.8</v>
      </c>
      <c r="AE145" s="15">
        <v>230</v>
      </c>
      <c r="AF145" s="15">
        <v>301</v>
      </c>
      <c r="AG145" s="11">
        <v>33.4</v>
      </c>
      <c r="AH145" s="15">
        <v>117</v>
      </c>
      <c r="AI145" s="15">
        <v>75</v>
      </c>
      <c r="AJ145" s="15">
        <v>77</v>
      </c>
      <c r="AK145" s="15">
        <v>50</v>
      </c>
      <c r="AL145" s="15">
        <v>384</v>
      </c>
      <c r="AM145" s="15">
        <v>21</v>
      </c>
      <c r="AN145" s="15">
        <v>115</v>
      </c>
      <c r="AO145" s="15">
        <v>5</v>
      </c>
      <c r="AP145" s="15">
        <v>17</v>
      </c>
      <c r="AQ145" s="11">
        <v>2.02</v>
      </c>
      <c r="AR145" s="15">
        <v>335</v>
      </c>
      <c r="AS145" s="11">
        <v>16.5</v>
      </c>
      <c r="AT145" s="11">
        <v>31</v>
      </c>
      <c r="AU145" s="11"/>
      <c r="AV145" s="11">
        <v>19.3</v>
      </c>
      <c r="AW145" s="11">
        <v>4.16</v>
      </c>
      <c r="AX145" s="11">
        <v>1.17</v>
      </c>
      <c r="AY145" s="11"/>
      <c r="AZ145" s="11">
        <v>0.63</v>
      </c>
      <c r="BA145" s="11"/>
      <c r="BB145" s="11"/>
      <c r="BC145" s="11"/>
      <c r="BD145" s="11"/>
      <c r="BE145" s="11">
        <v>1.92</v>
      </c>
      <c r="BF145" s="11">
        <v>0.3</v>
      </c>
      <c r="BG145" s="11">
        <v>2.98</v>
      </c>
      <c r="BH145" s="11">
        <v>0.24</v>
      </c>
      <c r="BI145" s="15">
        <v>15</v>
      </c>
      <c r="BJ145" s="11">
        <v>5.05</v>
      </c>
      <c r="BK145" s="11">
        <v>1.2</v>
      </c>
      <c r="BL145" s="9"/>
      <c r="BM145" s="9"/>
      <c r="BN145" s="17"/>
      <c r="BO145" s="17"/>
      <c r="BP145" s="17"/>
      <c r="BQ145" s="17"/>
      <c r="BR145" s="17"/>
    </row>
    <row r="146" spans="1:70" s="4" customFormat="1" ht="15.75">
      <c r="A146" s="12" t="s">
        <v>142</v>
      </c>
      <c r="B146" s="4" t="s">
        <v>110</v>
      </c>
      <c r="C146" s="10"/>
      <c r="D146" s="4" t="s">
        <v>136</v>
      </c>
      <c r="E146" s="10"/>
      <c r="F146" s="10"/>
      <c r="I146" s="2">
        <v>14</v>
      </c>
      <c r="K146" s="8">
        <v>52.92</v>
      </c>
      <c r="L146" s="8">
        <v>0.96</v>
      </c>
      <c r="M146" s="8">
        <v>17.440000000000001</v>
      </c>
      <c r="N146" s="8">
        <v>8.9499999999999993</v>
      </c>
      <c r="O146" s="8"/>
      <c r="P146" s="8">
        <v>0.15</v>
      </c>
      <c r="Q146" s="8">
        <v>5.1100000000000003</v>
      </c>
      <c r="R146" s="8">
        <v>8.6300000000000008</v>
      </c>
      <c r="S146" s="8">
        <v>2.88</v>
      </c>
      <c r="T146" s="8">
        <v>1.2</v>
      </c>
      <c r="U146" s="8">
        <v>0.14000000000000001</v>
      </c>
      <c r="V146" s="17"/>
      <c r="W146" s="17"/>
      <c r="X146" s="17"/>
      <c r="Y146" s="17"/>
      <c r="Z146" s="17"/>
      <c r="AA146" s="8">
        <v>99.61</v>
      </c>
      <c r="AC146" s="17"/>
      <c r="AD146" s="11">
        <v>31.6</v>
      </c>
      <c r="AE146" s="15">
        <v>244</v>
      </c>
      <c r="AF146" s="15">
        <v>90</v>
      </c>
      <c r="AG146" s="11">
        <v>25</v>
      </c>
      <c r="AH146" s="15">
        <v>26</v>
      </c>
      <c r="AI146" s="15">
        <v>37</v>
      </c>
      <c r="AJ146" s="15">
        <v>89</v>
      </c>
      <c r="AK146" s="15">
        <v>38</v>
      </c>
      <c r="AL146" s="15">
        <v>378</v>
      </c>
      <c r="AM146" s="15">
        <v>21</v>
      </c>
      <c r="AN146" s="15">
        <v>107</v>
      </c>
      <c r="AO146" s="15">
        <v>7</v>
      </c>
      <c r="AP146" s="15">
        <v>17</v>
      </c>
      <c r="AQ146" s="11">
        <v>0.8</v>
      </c>
      <c r="AR146" s="15">
        <v>335</v>
      </c>
      <c r="AS146" s="11">
        <v>14.6</v>
      </c>
      <c r="AT146" s="11">
        <v>42</v>
      </c>
      <c r="AU146" s="11"/>
      <c r="AV146" s="11">
        <v>16.600000000000001</v>
      </c>
      <c r="AW146" s="11">
        <v>3.94</v>
      </c>
      <c r="AX146" s="11">
        <v>1.19</v>
      </c>
      <c r="AY146" s="11"/>
      <c r="AZ146" s="11">
        <v>0.7</v>
      </c>
      <c r="BA146" s="11"/>
      <c r="BB146" s="11"/>
      <c r="BC146" s="11"/>
      <c r="BD146" s="11"/>
      <c r="BE146" s="11">
        <v>2.34</v>
      </c>
      <c r="BF146" s="11">
        <v>0.36</v>
      </c>
      <c r="BG146" s="11">
        <v>3</v>
      </c>
      <c r="BH146" s="11">
        <v>0.28000000000000003</v>
      </c>
      <c r="BI146" s="15">
        <v>13</v>
      </c>
      <c r="BJ146" s="11">
        <v>3.64</v>
      </c>
      <c r="BK146" s="11">
        <v>1.4</v>
      </c>
      <c r="BL146" s="9">
        <v>0.70486899999999997</v>
      </c>
      <c r="BM146" s="9">
        <v>0.51276200000000005</v>
      </c>
      <c r="BN146" s="17"/>
      <c r="BO146" s="17"/>
      <c r="BP146" s="17"/>
      <c r="BQ146" s="17"/>
      <c r="BR146" s="17"/>
    </row>
    <row r="147" spans="1:70" s="4" customFormat="1" ht="15.75">
      <c r="A147" s="12" t="s">
        <v>143</v>
      </c>
      <c r="B147" s="4" t="s">
        <v>122</v>
      </c>
      <c r="C147" s="10"/>
      <c r="D147" s="4" t="s">
        <v>144</v>
      </c>
      <c r="E147" s="10"/>
      <c r="F147" s="10"/>
      <c r="I147" s="2">
        <v>14</v>
      </c>
      <c r="K147" s="8">
        <v>51.86</v>
      </c>
      <c r="L147" s="8">
        <v>0.77</v>
      </c>
      <c r="M147" s="8">
        <v>14.66</v>
      </c>
      <c r="N147" s="8">
        <v>7.82</v>
      </c>
      <c r="O147" s="8"/>
      <c r="P147" s="8">
        <v>0.13</v>
      </c>
      <c r="Q147" s="8">
        <v>8.6300000000000008</v>
      </c>
      <c r="R147" s="8">
        <v>7.24</v>
      </c>
      <c r="S147" s="8">
        <v>1.82</v>
      </c>
      <c r="T147" s="8">
        <v>2.64</v>
      </c>
      <c r="U147" s="8">
        <v>0.16</v>
      </c>
      <c r="V147" s="17"/>
      <c r="W147" s="17"/>
      <c r="X147" s="17"/>
      <c r="Y147" s="17"/>
      <c r="Z147" s="17"/>
      <c r="AA147" s="8">
        <v>100.48</v>
      </c>
      <c r="AC147" s="17"/>
      <c r="AD147" s="11"/>
      <c r="AE147" s="15">
        <v>198</v>
      </c>
      <c r="AF147" s="15">
        <v>432</v>
      </c>
      <c r="AG147" s="11"/>
      <c r="AH147" s="15">
        <v>156</v>
      </c>
      <c r="AI147" s="15">
        <v>48</v>
      </c>
      <c r="AJ147" s="15">
        <v>70</v>
      </c>
      <c r="AK147" s="15">
        <v>93</v>
      </c>
      <c r="AL147" s="15">
        <v>476</v>
      </c>
      <c r="AM147" s="15">
        <v>20</v>
      </c>
      <c r="AN147" s="15">
        <v>116</v>
      </c>
      <c r="AO147" s="15">
        <v>5</v>
      </c>
      <c r="AP147" s="15">
        <v>18</v>
      </c>
      <c r="AQ147" s="11"/>
      <c r="AR147" s="15">
        <v>435</v>
      </c>
      <c r="AS147" s="11">
        <v>12</v>
      </c>
      <c r="AT147" s="11">
        <v>29</v>
      </c>
      <c r="AU147" s="11"/>
      <c r="AV147" s="11">
        <v>17</v>
      </c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5">
        <v>18</v>
      </c>
      <c r="BJ147" s="15">
        <v>4</v>
      </c>
      <c r="BK147" s="11"/>
      <c r="BL147" s="9"/>
      <c r="BM147" s="9"/>
      <c r="BN147" s="17"/>
      <c r="BO147" s="17"/>
      <c r="BP147" s="17"/>
      <c r="BQ147" s="17"/>
      <c r="BR147" s="17"/>
    </row>
    <row r="148" spans="1:70" s="4" customFormat="1" ht="15.75">
      <c r="A148" s="12" t="s">
        <v>145</v>
      </c>
      <c r="B148" s="4" t="s">
        <v>146</v>
      </c>
      <c r="C148" s="10"/>
      <c r="D148" s="4" t="s">
        <v>144</v>
      </c>
      <c r="E148" s="10"/>
      <c r="F148" s="10"/>
      <c r="I148" s="2">
        <v>14</v>
      </c>
      <c r="K148" s="8">
        <v>54.25</v>
      </c>
      <c r="L148" s="8">
        <v>0.74</v>
      </c>
      <c r="M148" s="8">
        <v>14.97</v>
      </c>
      <c r="N148" s="8">
        <v>7.96</v>
      </c>
      <c r="O148" s="8"/>
      <c r="P148" s="8">
        <v>0.14000000000000001</v>
      </c>
      <c r="Q148" s="8">
        <v>8.49</v>
      </c>
      <c r="R148" s="8">
        <v>8.32</v>
      </c>
      <c r="S148" s="8">
        <v>2.5</v>
      </c>
      <c r="T148" s="8">
        <v>1.49</v>
      </c>
      <c r="U148" s="8">
        <v>0.2</v>
      </c>
      <c r="V148" s="17"/>
      <c r="W148" s="17"/>
      <c r="X148" s="17"/>
      <c r="Y148" s="17"/>
      <c r="Z148" s="17"/>
      <c r="AA148" s="8">
        <v>100.28</v>
      </c>
      <c r="AC148" s="17"/>
      <c r="AD148" s="11">
        <v>0</v>
      </c>
      <c r="AE148" s="15">
        <v>216</v>
      </c>
      <c r="AF148" s="15">
        <v>457</v>
      </c>
      <c r="AG148" s="11"/>
      <c r="AH148" s="15">
        <v>159</v>
      </c>
      <c r="AI148" s="15">
        <v>43</v>
      </c>
      <c r="AJ148" s="15">
        <v>75</v>
      </c>
      <c r="AK148" s="15">
        <v>86</v>
      </c>
      <c r="AL148" s="15">
        <v>374</v>
      </c>
      <c r="AM148" s="15">
        <v>22</v>
      </c>
      <c r="AN148" s="15">
        <v>125</v>
      </c>
      <c r="AO148" s="15">
        <v>8</v>
      </c>
      <c r="AP148" s="15">
        <v>19</v>
      </c>
      <c r="AQ148" s="11"/>
      <c r="AR148" s="15">
        <v>273</v>
      </c>
      <c r="AS148" s="11">
        <v>15</v>
      </c>
      <c r="AT148" s="11">
        <v>41</v>
      </c>
      <c r="AU148" s="11"/>
      <c r="AV148" s="11">
        <v>24</v>
      </c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>
        <v>0</v>
      </c>
      <c r="BI148" s="15">
        <v>12</v>
      </c>
      <c r="BJ148" s="15">
        <v>5</v>
      </c>
      <c r="BK148" s="11"/>
      <c r="BL148" s="9"/>
      <c r="BM148" s="9"/>
      <c r="BN148" s="17"/>
      <c r="BO148" s="17"/>
      <c r="BP148" s="17"/>
      <c r="BQ148" s="17"/>
      <c r="BR148" s="17"/>
    </row>
    <row r="149" spans="1:70" s="4" customFormat="1" ht="15.75">
      <c r="A149" s="12" t="s">
        <v>147</v>
      </c>
      <c r="B149" s="4" t="s">
        <v>148</v>
      </c>
      <c r="C149" s="10"/>
      <c r="D149" s="4" t="s">
        <v>144</v>
      </c>
      <c r="E149" s="10"/>
      <c r="F149" s="10"/>
      <c r="I149" s="2">
        <v>14</v>
      </c>
      <c r="K149" s="8">
        <v>57.83</v>
      </c>
      <c r="L149" s="8">
        <v>0.61</v>
      </c>
      <c r="M149" s="8">
        <v>14.11</v>
      </c>
      <c r="N149" s="8">
        <v>7.7</v>
      </c>
      <c r="O149" s="8"/>
      <c r="P149" s="8">
        <v>0.15</v>
      </c>
      <c r="Q149" s="8">
        <v>6.85</v>
      </c>
      <c r="R149" s="8">
        <v>6.79</v>
      </c>
      <c r="S149" s="8">
        <v>1.72</v>
      </c>
      <c r="T149" s="8">
        <v>1.55</v>
      </c>
      <c r="U149" s="8">
        <v>0.12</v>
      </c>
      <c r="V149" s="17"/>
      <c r="W149" s="17"/>
      <c r="X149" s="17"/>
      <c r="Y149" s="17"/>
      <c r="Z149" s="17"/>
      <c r="AA149" s="8">
        <v>100.28</v>
      </c>
      <c r="AC149" s="17"/>
      <c r="AD149" s="11"/>
      <c r="AE149" s="15">
        <v>182</v>
      </c>
      <c r="AF149" s="15">
        <v>417</v>
      </c>
      <c r="AG149" s="11"/>
      <c r="AH149" s="15">
        <v>112</v>
      </c>
      <c r="AI149" s="15">
        <v>13</v>
      </c>
      <c r="AJ149" s="15">
        <v>58</v>
      </c>
      <c r="AK149" s="15">
        <v>46</v>
      </c>
      <c r="AL149" s="15">
        <v>306</v>
      </c>
      <c r="AM149" s="15">
        <v>18</v>
      </c>
      <c r="AN149" s="15">
        <v>116</v>
      </c>
      <c r="AO149" s="15">
        <v>5</v>
      </c>
      <c r="AP149" s="15">
        <v>17</v>
      </c>
      <c r="AQ149" s="11"/>
      <c r="AR149" s="15">
        <v>191</v>
      </c>
      <c r="AS149" s="11">
        <v>13</v>
      </c>
      <c r="AT149" s="11">
        <v>36</v>
      </c>
      <c r="AU149" s="11"/>
      <c r="AV149" s="11">
        <v>19</v>
      </c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5">
        <v>12</v>
      </c>
      <c r="BJ149" s="15">
        <v>5</v>
      </c>
      <c r="BK149" s="11"/>
      <c r="BL149" s="9"/>
      <c r="BM149" s="9"/>
      <c r="BN149" s="17"/>
      <c r="BO149" s="17"/>
      <c r="BP149" s="17"/>
      <c r="BQ149" s="17"/>
      <c r="BR149" s="17"/>
    </row>
    <row r="150" spans="1:70" s="4" customFormat="1" ht="15.75">
      <c r="A150" s="12" t="s">
        <v>149</v>
      </c>
      <c r="B150" s="4" t="s">
        <v>122</v>
      </c>
      <c r="C150" s="10"/>
      <c r="D150" s="4" t="s">
        <v>144</v>
      </c>
      <c r="E150" s="10"/>
      <c r="F150" s="10"/>
      <c r="I150" s="2">
        <v>14</v>
      </c>
      <c r="K150" s="8">
        <v>56.63</v>
      </c>
      <c r="L150" s="8">
        <v>0.71</v>
      </c>
      <c r="M150" s="8">
        <v>14.4</v>
      </c>
      <c r="N150" s="8">
        <v>6.75</v>
      </c>
      <c r="O150" s="8"/>
      <c r="P150" s="8">
        <v>0.06</v>
      </c>
      <c r="Q150" s="8">
        <v>7.47</v>
      </c>
      <c r="R150" s="8">
        <v>8.15</v>
      </c>
      <c r="S150" s="8">
        <v>3.1</v>
      </c>
      <c r="T150" s="8">
        <v>0.41</v>
      </c>
      <c r="U150" s="8">
        <v>0.19</v>
      </c>
      <c r="V150" s="17"/>
      <c r="W150" s="17"/>
      <c r="X150" s="17"/>
      <c r="Y150" s="17"/>
      <c r="Z150" s="17"/>
      <c r="AA150" s="8">
        <v>100</v>
      </c>
      <c r="AC150" s="17"/>
      <c r="AD150" s="11"/>
      <c r="AE150" s="15">
        <v>247</v>
      </c>
      <c r="AF150" s="15">
        <v>305</v>
      </c>
      <c r="AG150" s="11"/>
      <c r="AH150" s="15">
        <v>37</v>
      </c>
      <c r="AI150" s="15">
        <v>15</v>
      </c>
      <c r="AJ150" s="15">
        <v>40</v>
      </c>
      <c r="AK150" s="15">
        <v>12</v>
      </c>
      <c r="AL150" s="15">
        <v>499</v>
      </c>
      <c r="AM150" s="15">
        <v>21</v>
      </c>
      <c r="AN150" s="15">
        <v>124</v>
      </c>
      <c r="AO150" s="15">
        <v>4</v>
      </c>
      <c r="AP150" s="15">
        <v>19</v>
      </c>
      <c r="AQ150" s="11"/>
      <c r="AR150" s="15">
        <v>171</v>
      </c>
      <c r="AS150" s="11">
        <v>16</v>
      </c>
      <c r="AT150" s="11">
        <v>39</v>
      </c>
      <c r="AU150" s="11"/>
      <c r="AV150" s="11">
        <v>21</v>
      </c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5">
        <v>12</v>
      </c>
      <c r="BJ150" s="15">
        <v>8</v>
      </c>
      <c r="BK150" s="11"/>
      <c r="BL150" s="9"/>
      <c r="BM150" s="9"/>
      <c r="BN150" s="17"/>
      <c r="BO150" s="17"/>
      <c r="BP150" s="17"/>
      <c r="BQ150" s="17"/>
      <c r="BR150" s="17"/>
    </row>
    <row r="151" spans="1:70" s="4" customFormat="1" ht="15.75">
      <c r="A151" s="12" t="s">
        <v>150</v>
      </c>
      <c r="B151" s="4" t="s">
        <v>122</v>
      </c>
      <c r="C151" s="10"/>
      <c r="D151" s="4" t="s">
        <v>96</v>
      </c>
      <c r="E151" s="10"/>
      <c r="F151" s="10"/>
      <c r="I151" s="2">
        <v>14</v>
      </c>
      <c r="K151" s="8">
        <v>58.91</v>
      </c>
      <c r="L151" s="8">
        <v>0.62</v>
      </c>
      <c r="M151" s="8">
        <v>14.18</v>
      </c>
      <c r="N151" s="8">
        <v>7.58</v>
      </c>
      <c r="O151" s="8"/>
      <c r="P151" s="8"/>
      <c r="Q151" s="8">
        <v>6.24</v>
      </c>
      <c r="R151" s="8">
        <v>5.74</v>
      </c>
      <c r="S151" s="8">
        <v>2.96</v>
      </c>
      <c r="T151" s="8">
        <v>2.37</v>
      </c>
      <c r="U151" s="8">
        <v>0.12</v>
      </c>
      <c r="V151" s="17"/>
      <c r="W151" s="17"/>
      <c r="X151" s="17"/>
      <c r="Y151" s="17"/>
      <c r="Z151" s="17"/>
      <c r="AA151" s="8">
        <v>101.24</v>
      </c>
      <c r="AC151" s="17"/>
      <c r="AD151" s="11">
        <v>0</v>
      </c>
      <c r="AE151" s="15">
        <v>0</v>
      </c>
      <c r="AF151" s="15">
        <v>70</v>
      </c>
      <c r="AG151" s="11"/>
      <c r="AH151" s="15">
        <v>14</v>
      </c>
      <c r="AI151" s="15"/>
      <c r="AJ151" s="15">
        <v>160</v>
      </c>
      <c r="AK151" s="15">
        <v>54</v>
      </c>
      <c r="AL151" s="15">
        <v>457</v>
      </c>
      <c r="AM151" s="15">
        <v>24</v>
      </c>
      <c r="AN151" s="15">
        <v>162</v>
      </c>
      <c r="AO151" s="15">
        <v>5</v>
      </c>
      <c r="AP151" s="15">
        <v>19</v>
      </c>
      <c r="AQ151" s="11"/>
      <c r="AR151" s="15">
        <v>498</v>
      </c>
      <c r="AS151" s="11">
        <v>13</v>
      </c>
      <c r="AT151" s="11">
        <v>33</v>
      </c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>
        <v>0</v>
      </c>
      <c r="BI151" s="15">
        <v>25</v>
      </c>
      <c r="BJ151" s="15">
        <v>5</v>
      </c>
      <c r="BK151" s="11"/>
      <c r="BL151" s="9"/>
      <c r="BM151" s="9"/>
      <c r="BN151" s="17"/>
      <c r="BO151" s="17"/>
      <c r="BP151" s="17"/>
      <c r="BQ151" s="17"/>
      <c r="BR151" s="17"/>
    </row>
    <row r="152" spans="1:70" s="4" customFormat="1" ht="15.75">
      <c r="A152" s="12"/>
      <c r="C152" s="10"/>
      <c r="E152" s="10"/>
      <c r="F152" s="10"/>
      <c r="I152" s="2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17"/>
      <c r="W152" s="17"/>
      <c r="X152" s="17"/>
      <c r="Y152" s="17"/>
      <c r="Z152" s="17"/>
      <c r="AA152" s="8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8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9"/>
      <c r="BM152" s="9"/>
      <c r="BN152" s="17"/>
      <c r="BO152" s="17"/>
      <c r="BP152" s="17"/>
      <c r="BQ152" s="17"/>
      <c r="BR152" s="17"/>
    </row>
    <row r="154" spans="1:70" ht="18">
      <c r="A154" s="29" t="s">
        <v>238</v>
      </c>
    </row>
    <row r="155" spans="1:70" s="4" customFormat="1" ht="15.75">
      <c r="A155" s="6" t="s">
        <v>66</v>
      </c>
      <c r="I155" s="2"/>
    </row>
    <row r="156" spans="1:70" s="4" customFormat="1" ht="15.75">
      <c r="A156" s="6" t="s">
        <v>67</v>
      </c>
      <c r="I156" s="2"/>
    </row>
    <row r="157" spans="1:70" s="4" customFormat="1" ht="15.75">
      <c r="A157" s="6" t="s">
        <v>68</v>
      </c>
      <c r="I157" s="2"/>
    </row>
    <row r="158" spans="1:70" s="4" customFormat="1" ht="15.75">
      <c r="A158" s="6" t="s">
        <v>69</v>
      </c>
      <c r="I158" s="2"/>
    </row>
    <row r="159" spans="1:70" s="4" customFormat="1" ht="15.75">
      <c r="A159" s="6" t="s">
        <v>70</v>
      </c>
      <c r="I159" s="2"/>
    </row>
    <row r="160" spans="1:70" s="4" customFormat="1" ht="15.75">
      <c r="A160" s="6" t="s">
        <v>71</v>
      </c>
      <c r="I160" s="2"/>
    </row>
    <row r="161" spans="1:64" s="4" customFormat="1" ht="15.75">
      <c r="A161" s="6" t="s">
        <v>72</v>
      </c>
      <c r="D161" s="6"/>
      <c r="I161" s="2"/>
      <c r="AA161" s="8">
        <f>SUM(K161:U161)</f>
        <v>0</v>
      </c>
      <c r="BL161" s="9"/>
    </row>
    <row r="162" spans="1:64" s="4" customFormat="1" ht="15.75">
      <c r="A162" s="6" t="s">
        <v>73</v>
      </c>
      <c r="D162" s="6"/>
      <c r="I162" s="2"/>
      <c r="AA162" s="8"/>
      <c r="BL162" s="9"/>
    </row>
    <row r="163" spans="1:64" s="4" customFormat="1" ht="15.75">
      <c r="A163" s="6" t="s">
        <v>74</v>
      </c>
      <c r="D163" s="6"/>
      <c r="I163" s="2"/>
      <c r="AA163" s="8"/>
      <c r="BL163" s="9"/>
    </row>
    <row r="164" spans="1:64" s="4" customFormat="1" ht="15.75">
      <c r="A164" s="6" t="s">
        <v>75</v>
      </c>
      <c r="D164" s="6"/>
      <c r="I164" s="2"/>
      <c r="AA164" s="8"/>
      <c r="BL164" s="9"/>
    </row>
    <row r="165" spans="1:64" s="4" customFormat="1" ht="15.75">
      <c r="A165" s="6" t="s">
        <v>76</v>
      </c>
      <c r="D165" s="6"/>
      <c r="I165" s="2"/>
      <c r="AA165" s="8"/>
      <c r="BL165" s="9"/>
    </row>
    <row r="166" spans="1:64" s="4" customFormat="1" ht="15.75">
      <c r="A166" s="6" t="s">
        <v>77</v>
      </c>
      <c r="D166" s="6"/>
      <c r="I166" s="2"/>
      <c r="AA166" s="8"/>
      <c r="BL166" s="9"/>
    </row>
    <row r="167" spans="1:64" s="4" customFormat="1" ht="15.75">
      <c r="A167" s="6" t="s">
        <v>78</v>
      </c>
      <c r="D167" s="6"/>
      <c r="I167" s="2"/>
      <c r="AA167" s="8"/>
      <c r="BL167" s="9"/>
    </row>
    <row r="168" spans="1:64" s="4" customFormat="1" ht="15.75">
      <c r="A168" s="6" t="s">
        <v>79</v>
      </c>
      <c r="D168" s="6"/>
      <c r="I168" s="2"/>
      <c r="AA168" s="8"/>
      <c r="BL168" s="9"/>
    </row>
    <row r="169" spans="1:64" s="4" customFormat="1" ht="15.75">
      <c r="A169" s="12" t="s">
        <v>80</v>
      </c>
      <c r="D169" s="6"/>
      <c r="I169" s="2"/>
      <c r="AA169" s="8"/>
      <c r="BL169" s="9"/>
    </row>
    <row r="170" spans="1:64" s="4" customFormat="1" ht="15.75">
      <c r="A170" s="12" t="s">
        <v>81</v>
      </c>
      <c r="D170" s="6"/>
      <c r="I170" s="2"/>
      <c r="AA170" s="8"/>
      <c r="BL170" s="9"/>
    </row>
    <row r="171" spans="1:64" s="4" customFormat="1" ht="15.75">
      <c r="A171" s="12" t="s">
        <v>82</v>
      </c>
      <c r="D171" s="6"/>
      <c r="I171" s="2"/>
      <c r="AA171" s="8"/>
      <c r="BL171" s="9"/>
    </row>
    <row r="172" spans="1:64" s="4" customFormat="1" ht="15.75">
      <c r="A172" s="12" t="s">
        <v>83</v>
      </c>
      <c r="D172" s="6"/>
      <c r="I172" s="2"/>
      <c r="AA172" s="8"/>
      <c r="BL172" s="9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Armstrong</cp:lastModifiedBy>
  <dcterms:created xsi:type="dcterms:W3CDTF">2019-02-21T15:19:50Z</dcterms:created>
  <dcterms:modified xsi:type="dcterms:W3CDTF">2020-10-27T15:54:37Z</dcterms:modified>
</cp:coreProperties>
</file>