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G:\Data2\Papers in progress\Tarim model paper_draft1\Tarim geologic model paper_GSL_sumitted_reviewed and revised\"/>
    </mc:Choice>
  </mc:AlternateContent>
  <xr:revisionPtr revIDLastSave="0" documentId="13_ncr:1_{69130461-9AAD-41EB-92AF-9EC009E1EA41}" xr6:coauthVersionLast="36" xr6:coauthVersionMax="36" xr10:uidLastSave="{00000000-0000-0000-0000-000000000000}"/>
  <bookViews>
    <workbookView xWindow="0" yWindow="0" windowWidth="28800" windowHeight="14235" activeTab="2" xr2:uid="{00000000-000D-0000-FFFF-FFFF00000000}"/>
  </bookViews>
  <sheets>
    <sheet name="calibration carbonates" sheetId="7" r:id="rId1"/>
    <sheet name="calibration dolomites" sheetId="10" r:id="rId2"/>
    <sheet name="Data Export carbonates" sheetId="1" r:id="rId3"/>
    <sheet name="Isotopes Manuscript" sheetId="12" r:id="rId4"/>
  </sheets>
  <externalReferences>
    <externalReference r:id="rId5"/>
  </externalReferences>
  <definedNames>
    <definedName name="_xlnm._FilterDatabase" localSheetId="0" hidden="1">'calibration carbonates'!$B$27:$Q$108</definedName>
    <definedName name="_xlnm.Print_Area" localSheetId="3">'Isotopes Manuscript'!$A$1:$F$30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5" i="10" l="1"/>
  <c r="O65" i="10" s="1"/>
  <c r="L65" i="10"/>
  <c r="N65" i="10" s="1"/>
  <c r="M64" i="10"/>
  <c r="O64" i="10" s="1"/>
  <c r="L64" i="10"/>
  <c r="N64" i="10" s="1"/>
  <c r="M63" i="10"/>
  <c r="O63" i="10" s="1"/>
  <c r="L63" i="10"/>
  <c r="N63" i="10" s="1"/>
  <c r="M62" i="10"/>
  <c r="O62" i="10" s="1"/>
  <c r="L62" i="10"/>
  <c r="N62" i="10" s="1"/>
  <c r="N61" i="10"/>
  <c r="M61" i="10"/>
  <c r="O61" i="10" s="1"/>
  <c r="L61" i="10"/>
  <c r="M60" i="10"/>
  <c r="O60" i="10" s="1"/>
  <c r="L60" i="10"/>
  <c r="N60" i="10" s="1"/>
  <c r="M59" i="10"/>
  <c r="O59" i="10" s="1"/>
  <c r="L59" i="10"/>
  <c r="N59" i="10" s="1"/>
  <c r="M58" i="10"/>
  <c r="O58" i="10" s="1"/>
  <c r="L58" i="10"/>
  <c r="N58" i="10" s="1"/>
  <c r="M57" i="10"/>
  <c r="O57" i="10" s="1"/>
  <c r="L57" i="10"/>
  <c r="N57" i="10" s="1"/>
  <c r="M56" i="10"/>
  <c r="O56" i="10" s="1"/>
  <c r="L56" i="10"/>
  <c r="N56" i="10" s="1"/>
  <c r="M55" i="10"/>
  <c r="O55" i="10" s="1"/>
  <c r="L55" i="10"/>
  <c r="N55" i="10" s="1"/>
  <c r="M54" i="10"/>
  <c r="O54" i="10" s="1"/>
  <c r="L54" i="10"/>
  <c r="N54" i="10" s="1"/>
  <c r="M53" i="10"/>
  <c r="O53" i="10" s="1"/>
  <c r="L53" i="10"/>
  <c r="N53" i="10" s="1"/>
  <c r="O52" i="10"/>
  <c r="M52" i="10"/>
  <c r="L52" i="10"/>
  <c r="N52" i="10" s="1"/>
  <c r="N51" i="10"/>
  <c r="M51" i="10"/>
  <c r="O51" i="10" s="1"/>
  <c r="L51" i="10"/>
  <c r="M50" i="10"/>
  <c r="O50" i="10" s="1"/>
  <c r="L50" i="10"/>
  <c r="N50" i="10" s="1"/>
  <c r="M49" i="10"/>
  <c r="O49" i="10" s="1"/>
  <c r="L49" i="10"/>
  <c r="N49" i="10" s="1"/>
  <c r="M48" i="10"/>
  <c r="O48" i="10" s="1"/>
  <c r="L48" i="10"/>
  <c r="N48" i="10" s="1"/>
  <c r="M47" i="10"/>
  <c r="O47" i="10" s="1"/>
  <c r="L47" i="10"/>
  <c r="N47" i="10" s="1"/>
  <c r="M46" i="10"/>
  <c r="O46" i="10" s="1"/>
  <c r="L46" i="10"/>
  <c r="N46" i="10" s="1"/>
  <c r="N45" i="10"/>
  <c r="M45" i="10"/>
  <c r="O45" i="10" s="1"/>
  <c r="L45" i="10"/>
  <c r="N44" i="10"/>
  <c r="M44" i="10"/>
  <c r="O44" i="10" s="1"/>
  <c r="L44" i="10"/>
  <c r="M43" i="10"/>
  <c r="O43" i="10" s="1"/>
  <c r="L43" i="10"/>
  <c r="N43" i="10" s="1"/>
  <c r="M42" i="10"/>
  <c r="O42" i="10" s="1"/>
  <c r="L42" i="10"/>
  <c r="N42" i="10" s="1"/>
  <c r="M41" i="10"/>
  <c r="O41" i="10" s="1"/>
  <c r="L41" i="10"/>
  <c r="N41" i="10" s="1"/>
  <c r="M40" i="10"/>
  <c r="O40" i="10" s="1"/>
  <c r="L40" i="10"/>
  <c r="N40" i="10" s="1"/>
  <c r="M39" i="10"/>
  <c r="O39" i="10" s="1"/>
  <c r="L39" i="10"/>
  <c r="N39" i="10" s="1"/>
  <c r="M38" i="10"/>
  <c r="O38" i="10" s="1"/>
  <c r="L38" i="10"/>
  <c r="N38" i="10" s="1"/>
  <c r="O37" i="10"/>
  <c r="M37" i="10"/>
  <c r="L37" i="10"/>
  <c r="N37" i="10" s="1"/>
  <c r="M36" i="10"/>
  <c r="O36" i="10" s="1"/>
  <c r="L36" i="10"/>
  <c r="N36" i="10" s="1"/>
  <c r="N35" i="10"/>
  <c r="M35" i="10"/>
  <c r="O35" i="10" s="1"/>
  <c r="L35" i="10"/>
  <c r="M34" i="10"/>
  <c r="O34" i="10" s="1"/>
  <c r="L34" i="10"/>
  <c r="N34" i="10" s="1"/>
  <c r="M33" i="10"/>
  <c r="O33" i="10" s="1"/>
  <c r="L33" i="10"/>
  <c r="N33" i="10" s="1"/>
  <c r="M32" i="10"/>
  <c r="O32" i="10" s="1"/>
  <c r="L32" i="10"/>
  <c r="N32" i="10" s="1"/>
  <c r="M31" i="10"/>
  <c r="O31" i="10" s="1"/>
  <c r="L31" i="10"/>
  <c r="N31" i="10" s="1"/>
  <c r="M30" i="10"/>
  <c r="O30" i="10" s="1"/>
  <c r="L30" i="10"/>
  <c r="N30" i="10" s="1"/>
  <c r="M29" i="10"/>
  <c r="O29" i="10" s="1"/>
  <c r="L29" i="10"/>
  <c r="N29" i="10" s="1"/>
  <c r="H15" i="10"/>
  <c r="J11" i="10" l="1"/>
  <c r="I10" i="10"/>
  <c r="J10" i="10"/>
  <c r="I11" i="10"/>
  <c r="H15" i="7"/>
  <c r="E29" i="7"/>
  <c r="L29" i="7"/>
  <c r="M29" i="7"/>
  <c r="N29" i="7"/>
  <c r="O29" i="7"/>
  <c r="E30" i="7"/>
  <c r="L30" i="7"/>
  <c r="N30" i="7" s="1"/>
  <c r="M30" i="7"/>
  <c r="O30" i="7" s="1"/>
  <c r="E31" i="7"/>
  <c r="L31" i="7"/>
  <c r="M31" i="7"/>
  <c r="O31" i="7" s="1"/>
  <c r="J11" i="7" s="1"/>
  <c r="N31" i="7"/>
  <c r="E32" i="7"/>
  <c r="L32" i="7"/>
  <c r="M32" i="7"/>
  <c r="O32" i="7" s="1"/>
  <c r="N32" i="7"/>
  <c r="E33" i="7"/>
  <c r="L33" i="7"/>
  <c r="N33" i="7" s="1"/>
  <c r="I10" i="7" s="1"/>
  <c r="M33" i="7"/>
  <c r="O33" i="7"/>
  <c r="E34" i="7"/>
  <c r="L34" i="7"/>
  <c r="M34" i="7"/>
  <c r="O34" i="7" s="1"/>
  <c r="N34" i="7"/>
  <c r="E35" i="7"/>
  <c r="L35" i="7"/>
  <c r="M35" i="7"/>
  <c r="O35" i="7" s="1"/>
  <c r="N35" i="7"/>
  <c r="E36" i="7"/>
  <c r="L36" i="7"/>
  <c r="N36" i="7" s="1"/>
  <c r="M36" i="7"/>
  <c r="O36" i="7" s="1"/>
  <c r="E37" i="7"/>
  <c r="L37" i="7"/>
  <c r="N37" i="7" s="1"/>
  <c r="M37" i="7"/>
  <c r="O37" i="7" s="1"/>
  <c r="E38" i="7"/>
  <c r="L38" i="7"/>
  <c r="M38" i="7"/>
  <c r="N38" i="7"/>
  <c r="O38" i="7"/>
  <c r="E39" i="7"/>
  <c r="L39" i="7"/>
  <c r="N39" i="7" s="1"/>
  <c r="M39" i="7"/>
  <c r="O39" i="7"/>
  <c r="E40" i="7"/>
  <c r="L40" i="7"/>
  <c r="N40" i="7" s="1"/>
  <c r="M40" i="7"/>
  <c r="O40" i="7" s="1"/>
  <c r="E41" i="7"/>
  <c r="L41" i="7"/>
  <c r="N41" i="7" s="1"/>
  <c r="M41" i="7"/>
  <c r="O41" i="7" s="1"/>
  <c r="E42" i="7"/>
  <c r="L42" i="7"/>
  <c r="N42" i="7" s="1"/>
  <c r="M42" i="7"/>
  <c r="O42" i="7"/>
  <c r="E43" i="7"/>
  <c r="L43" i="7"/>
  <c r="M43" i="7"/>
  <c r="O43" i="7" s="1"/>
  <c r="N43" i="7"/>
  <c r="E44" i="7"/>
  <c r="L44" i="7"/>
  <c r="M44" i="7"/>
  <c r="O44" i="7" s="1"/>
  <c r="N44" i="7"/>
  <c r="E45" i="7"/>
  <c r="L45" i="7"/>
  <c r="N45" i="7" s="1"/>
  <c r="M45" i="7"/>
  <c r="O45" i="7"/>
  <c r="E46" i="7"/>
  <c r="L46" i="7"/>
  <c r="N46" i="7" s="1"/>
  <c r="M46" i="7"/>
  <c r="O46" i="7" s="1"/>
  <c r="E47" i="7"/>
  <c r="L47" i="7"/>
  <c r="M47" i="7"/>
  <c r="O47" i="7" s="1"/>
  <c r="N47" i="7"/>
  <c r="E48" i="7"/>
  <c r="L48" i="7"/>
  <c r="N48" i="7" s="1"/>
  <c r="M48" i="7"/>
  <c r="O48" i="7" s="1"/>
  <c r="E49" i="7"/>
  <c r="L49" i="7"/>
  <c r="N49" i="7" s="1"/>
  <c r="M49" i="7"/>
  <c r="O49" i="7" s="1"/>
  <c r="E50" i="7"/>
  <c r="L50" i="7"/>
  <c r="M50" i="7"/>
  <c r="N50" i="7"/>
  <c r="O50" i="7"/>
  <c r="E51" i="7"/>
  <c r="L51" i="7"/>
  <c r="N51" i="7" s="1"/>
  <c r="M51" i="7"/>
  <c r="O51" i="7"/>
  <c r="E52" i="7"/>
  <c r="L52" i="7"/>
  <c r="N52" i="7" s="1"/>
  <c r="M52" i="7"/>
  <c r="O52" i="7" s="1"/>
  <c r="E53" i="7"/>
  <c r="L53" i="7"/>
  <c r="N53" i="7" s="1"/>
  <c r="M53" i="7"/>
  <c r="O53" i="7" s="1"/>
  <c r="E54" i="7"/>
  <c r="L54" i="7"/>
  <c r="N54" i="7" s="1"/>
  <c r="M54" i="7"/>
  <c r="O54" i="7"/>
  <c r="E55" i="7"/>
  <c r="L55" i="7"/>
  <c r="M55" i="7"/>
  <c r="O55" i="7" s="1"/>
  <c r="N55" i="7"/>
  <c r="E56" i="7"/>
  <c r="L56" i="7"/>
  <c r="M56" i="7"/>
  <c r="O56" i="7" s="1"/>
  <c r="N56" i="7"/>
  <c r="E57" i="7"/>
  <c r="L57" i="7"/>
  <c r="N57" i="7" s="1"/>
  <c r="M57" i="7"/>
  <c r="O57" i="7"/>
  <c r="E58" i="7"/>
  <c r="L58" i="7"/>
  <c r="N58" i="7" s="1"/>
  <c r="M58" i="7"/>
  <c r="O58" i="7" s="1"/>
  <c r="E59" i="7"/>
  <c r="L59" i="7"/>
  <c r="M59" i="7"/>
  <c r="O59" i="7" s="1"/>
  <c r="N59" i="7"/>
  <c r="E60" i="7"/>
  <c r="L60" i="7"/>
  <c r="N60" i="7" s="1"/>
  <c r="M60" i="7"/>
  <c r="O60" i="7" s="1"/>
  <c r="E61" i="7"/>
  <c r="L61" i="7"/>
  <c r="N61" i="7" s="1"/>
  <c r="M61" i="7"/>
  <c r="O61" i="7" s="1"/>
  <c r="E62" i="7"/>
  <c r="L62" i="7"/>
  <c r="M62" i="7"/>
  <c r="N62" i="7"/>
  <c r="O62" i="7"/>
  <c r="E63" i="7"/>
  <c r="L63" i="7"/>
  <c r="N63" i="7" s="1"/>
  <c r="M63" i="7"/>
  <c r="O63" i="7"/>
  <c r="E64" i="7"/>
  <c r="L64" i="7"/>
  <c r="N64" i="7" s="1"/>
  <c r="M64" i="7"/>
  <c r="O64" i="7" s="1"/>
  <c r="E65" i="7"/>
  <c r="L65" i="7"/>
  <c r="N65" i="7" s="1"/>
  <c r="M65" i="7"/>
  <c r="O65" i="7" s="1"/>
  <c r="E66" i="7"/>
  <c r="L66" i="7"/>
  <c r="N66" i="7" s="1"/>
  <c r="M66" i="7"/>
  <c r="O66" i="7"/>
  <c r="E67" i="7"/>
  <c r="L67" i="7"/>
  <c r="M67" i="7"/>
  <c r="O67" i="7" s="1"/>
  <c r="N67" i="7"/>
  <c r="E68" i="7"/>
  <c r="L68" i="7"/>
  <c r="M68" i="7"/>
  <c r="O68" i="7" s="1"/>
  <c r="N68" i="7"/>
  <c r="E69" i="7"/>
  <c r="L69" i="7"/>
  <c r="N69" i="7" s="1"/>
  <c r="M69" i="7"/>
  <c r="O69" i="7"/>
  <c r="E70" i="7"/>
  <c r="L70" i="7"/>
  <c r="N70" i="7" s="1"/>
  <c r="M70" i="7"/>
  <c r="O70" i="7" s="1"/>
  <c r="E71" i="7"/>
  <c r="L71" i="7"/>
  <c r="M71" i="7"/>
  <c r="O71" i="7" s="1"/>
  <c r="N71" i="7"/>
  <c r="E72" i="7"/>
  <c r="L72" i="7"/>
  <c r="N72" i="7" s="1"/>
  <c r="M72" i="7"/>
  <c r="O72" i="7" s="1"/>
  <c r="E73" i="7"/>
  <c r="L73" i="7"/>
  <c r="N73" i="7" s="1"/>
  <c r="M73" i="7"/>
  <c r="O73" i="7" s="1"/>
  <c r="E74" i="7"/>
  <c r="L74" i="7"/>
  <c r="M74" i="7"/>
  <c r="N74" i="7"/>
  <c r="O74" i="7"/>
  <c r="E75" i="7"/>
  <c r="L75" i="7"/>
  <c r="N75" i="7" s="1"/>
  <c r="M75" i="7"/>
  <c r="O75" i="7"/>
  <c r="E76" i="7"/>
  <c r="L76" i="7"/>
  <c r="N76" i="7" s="1"/>
  <c r="M76" i="7"/>
  <c r="O76" i="7" s="1"/>
  <c r="E77" i="7"/>
  <c r="L77" i="7"/>
  <c r="N77" i="7" s="1"/>
  <c r="M77" i="7"/>
  <c r="O77" i="7" s="1"/>
  <c r="E78" i="7"/>
  <c r="L78" i="7"/>
  <c r="N78" i="7" s="1"/>
  <c r="M78" i="7"/>
  <c r="O78" i="7"/>
  <c r="E79" i="7"/>
  <c r="L79" i="7"/>
  <c r="M79" i="7"/>
  <c r="O79" i="7" s="1"/>
  <c r="N79" i="7"/>
  <c r="E80" i="7"/>
  <c r="L80" i="7"/>
  <c r="M80" i="7"/>
  <c r="O80" i="7" s="1"/>
  <c r="N80" i="7"/>
  <c r="E81" i="7"/>
  <c r="L81" i="7"/>
  <c r="N81" i="7" s="1"/>
  <c r="M81" i="7"/>
  <c r="O81" i="7"/>
  <c r="E82" i="7"/>
  <c r="L82" i="7"/>
  <c r="N82" i="7" s="1"/>
  <c r="M82" i="7"/>
  <c r="O82" i="7" s="1"/>
  <c r="E83" i="7"/>
  <c r="L83" i="7"/>
  <c r="M83" i="7"/>
  <c r="O83" i="7" s="1"/>
  <c r="N83" i="7"/>
  <c r="E84" i="7"/>
  <c r="L84" i="7"/>
  <c r="N84" i="7" s="1"/>
  <c r="M84" i="7"/>
  <c r="O84" i="7" s="1"/>
  <c r="E85" i="7"/>
  <c r="L85" i="7"/>
  <c r="N85" i="7" s="1"/>
  <c r="M85" i="7"/>
  <c r="O85" i="7" s="1"/>
  <c r="E86" i="7"/>
  <c r="L86" i="7"/>
  <c r="M86" i="7"/>
  <c r="N86" i="7"/>
  <c r="O86" i="7"/>
  <c r="E87" i="7"/>
  <c r="L87" i="7"/>
  <c r="N87" i="7" s="1"/>
  <c r="M87" i="7"/>
  <c r="O87" i="7"/>
  <c r="E88" i="7"/>
  <c r="L88" i="7"/>
  <c r="N88" i="7" s="1"/>
  <c r="M88" i="7"/>
  <c r="O88" i="7" s="1"/>
  <c r="E89" i="7"/>
  <c r="L89" i="7"/>
  <c r="N89" i="7" s="1"/>
  <c r="M89" i="7"/>
  <c r="O89" i="7" s="1"/>
  <c r="E90" i="7"/>
  <c r="L90" i="7"/>
  <c r="N90" i="7" s="1"/>
  <c r="M90" i="7"/>
  <c r="O90" i="7"/>
  <c r="E91" i="7"/>
  <c r="L91" i="7"/>
  <c r="M91" i="7"/>
  <c r="O91" i="7" s="1"/>
  <c r="N91" i="7"/>
  <c r="E92" i="7"/>
  <c r="L92" i="7"/>
  <c r="M92" i="7"/>
  <c r="O92" i="7" s="1"/>
  <c r="N92" i="7"/>
  <c r="E93" i="7"/>
  <c r="L93" i="7"/>
  <c r="N93" i="7" s="1"/>
  <c r="M93" i="7"/>
  <c r="O93" i="7"/>
  <c r="E94" i="7"/>
  <c r="L94" i="7"/>
  <c r="N94" i="7" s="1"/>
  <c r="M94" i="7"/>
  <c r="O94" i="7" s="1"/>
  <c r="E95" i="7"/>
  <c r="L95" i="7"/>
  <c r="M95" i="7"/>
  <c r="O95" i="7" s="1"/>
  <c r="N95" i="7"/>
  <c r="E96" i="7"/>
  <c r="L96" i="7"/>
  <c r="N96" i="7" s="1"/>
  <c r="M96" i="7"/>
  <c r="O96" i="7" s="1"/>
  <c r="E97" i="7"/>
  <c r="L97" i="7"/>
  <c r="N97" i="7" s="1"/>
  <c r="M97" i="7"/>
  <c r="O97" i="7" s="1"/>
  <c r="E98" i="7"/>
  <c r="L98" i="7"/>
  <c r="M98" i="7"/>
  <c r="N98" i="7"/>
  <c r="O98" i="7"/>
  <c r="E99" i="7"/>
  <c r="L99" i="7"/>
  <c r="N99" i="7" s="1"/>
  <c r="M99" i="7"/>
  <c r="O99" i="7"/>
  <c r="E100" i="7"/>
  <c r="L100" i="7"/>
  <c r="N100" i="7" s="1"/>
  <c r="M100" i="7"/>
  <c r="O100" i="7" s="1"/>
  <c r="E101" i="7"/>
  <c r="L101" i="7"/>
  <c r="N101" i="7" s="1"/>
  <c r="M101" i="7"/>
  <c r="O101" i="7"/>
  <c r="E102" i="7"/>
  <c r="L102" i="7"/>
  <c r="N102" i="7" s="1"/>
  <c r="M102" i="7"/>
  <c r="O102" i="7"/>
  <c r="E103" i="7"/>
  <c r="L103" i="7"/>
  <c r="M103" i="7"/>
  <c r="O103" i="7" s="1"/>
  <c r="N103" i="7"/>
  <c r="E104" i="7"/>
  <c r="L104" i="7"/>
  <c r="M104" i="7"/>
  <c r="O104" i="7" s="1"/>
  <c r="N104" i="7"/>
  <c r="E105" i="7"/>
  <c r="L105" i="7"/>
  <c r="N105" i="7" s="1"/>
  <c r="M105" i="7"/>
  <c r="O105" i="7"/>
  <c r="E106" i="7"/>
  <c r="L106" i="7"/>
  <c r="M106" i="7"/>
  <c r="O106" i="7" s="1"/>
  <c r="N106" i="7"/>
  <c r="E107" i="7"/>
  <c r="L107" i="7"/>
  <c r="M107" i="7"/>
  <c r="O107" i="7" s="1"/>
  <c r="N107" i="7"/>
  <c r="E108" i="7"/>
  <c r="L108" i="7"/>
  <c r="N108" i="7" s="1"/>
  <c r="M108" i="7"/>
  <c r="O108" i="7" s="1"/>
  <c r="H129" i="7"/>
  <c r="I129" i="7"/>
  <c r="J129" i="7"/>
  <c r="K129" i="7"/>
  <c r="L129" i="7"/>
  <c r="M129" i="7"/>
  <c r="N129" i="7"/>
  <c r="O129" i="7"/>
  <c r="P129" i="7"/>
  <c r="Q129" i="7"/>
  <c r="R129" i="7"/>
  <c r="H130" i="7"/>
  <c r="I130" i="7"/>
  <c r="J130" i="7"/>
  <c r="K130" i="7"/>
  <c r="L130" i="7"/>
  <c r="M130" i="7"/>
  <c r="N130" i="7"/>
  <c r="O130" i="7"/>
  <c r="P130" i="7"/>
  <c r="Q130" i="7"/>
  <c r="R130" i="7"/>
  <c r="I11" i="7" l="1"/>
  <c r="J10" i="7"/>
  <c r="F20" i="10"/>
  <c r="E20" i="10"/>
  <c r="F19" i="10"/>
  <c r="E19" i="10"/>
  <c r="F20" i="7"/>
  <c r="E20" i="7"/>
  <c r="E19" i="7"/>
  <c r="F19" i="7"/>
  <c r="P61" i="10" l="1"/>
  <c r="P53" i="10"/>
  <c r="P37" i="10"/>
  <c r="P29" i="10"/>
  <c r="P45" i="10"/>
  <c r="P43" i="10"/>
  <c r="P41" i="10"/>
  <c r="P31" i="10"/>
  <c r="P42" i="10"/>
  <c r="P50" i="10"/>
  <c r="P51" i="10"/>
  <c r="P54" i="10"/>
  <c r="P63" i="10"/>
  <c r="P44" i="10"/>
  <c r="P57" i="10"/>
  <c r="P38" i="10"/>
  <c r="P49" i="10"/>
  <c r="P55" i="10"/>
  <c r="P33" i="10"/>
  <c r="P36" i="10"/>
  <c r="P39" i="10"/>
  <c r="P47" i="10"/>
  <c r="P48" i="10"/>
  <c r="P58" i="10"/>
  <c r="P59" i="10"/>
  <c r="P64" i="10"/>
  <c r="P62" i="10"/>
  <c r="P46" i="10"/>
  <c r="P65" i="10"/>
  <c r="P34" i="10"/>
  <c r="P40" i="10"/>
  <c r="P52" i="10"/>
  <c r="P35" i="10"/>
  <c r="P30" i="10"/>
  <c r="P32" i="10"/>
  <c r="P56" i="10"/>
  <c r="P60" i="10"/>
  <c r="Q62" i="10"/>
  <c r="R62" i="10" s="1"/>
  <c r="Q54" i="10"/>
  <c r="R54" i="10" s="1"/>
  <c r="Q46" i="10"/>
  <c r="R46" i="10" s="1"/>
  <c r="Q38" i="10"/>
  <c r="R38" i="10" s="1"/>
  <c r="Q30" i="10"/>
  <c r="R30" i="10" s="1"/>
  <c r="Q29" i="10"/>
  <c r="R29" i="10" s="1"/>
  <c r="Q33" i="10"/>
  <c r="R33" i="10" s="1"/>
  <c r="Q36" i="10"/>
  <c r="R36" i="10" s="1"/>
  <c r="Q39" i="10"/>
  <c r="R39" i="10" s="1"/>
  <c r="Q60" i="10"/>
  <c r="R60" i="10" s="1"/>
  <c r="Q42" i="10"/>
  <c r="R42" i="10" s="1"/>
  <c r="Q48" i="10"/>
  <c r="R48" i="10" s="1"/>
  <c r="Q31" i="10"/>
  <c r="R31" i="10" s="1"/>
  <c r="Q51" i="10"/>
  <c r="R51" i="10" s="1"/>
  <c r="Q52" i="10"/>
  <c r="R52" i="10" s="1"/>
  <c r="Q65" i="10"/>
  <c r="R65" i="10" s="1"/>
  <c r="Q41" i="10"/>
  <c r="R41" i="10" s="1"/>
  <c r="Q35" i="10"/>
  <c r="R35" i="10" s="1"/>
  <c r="Q43" i="10"/>
  <c r="R43" i="10" s="1"/>
  <c r="Q45" i="10"/>
  <c r="R45" i="10" s="1"/>
  <c r="Q37" i="10"/>
  <c r="R37" i="10" s="1"/>
  <c r="Q44" i="10"/>
  <c r="R44" i="10" s="1"/>
  <c r="Q32" i="10"/>
  <c r="R32" i="10" s="1"/>
  <c r="Q47" i="10"/>
  <c r="R47" i="10" s="1"/>
  <c r="Q56" i="10"/>
  <c r="R56" i="10" s="1"/>
  <c r="Q53" i="10"/>
  <c r="R53" i="10" s="1"/>
  <c r="Q49" i="10"/>
  <c r="R49" i="10" s="1"/>
  <c r="Q63" i="10"/>
  <c r="R63" i="10" s="1"/>
  <c r="Q55" i="10"/>
  <c r="R55" i="10" s="1"/>
  <c r="Q34" i="10"/>
  <c r="R34" i="10" s="1"/>
  <c r="Q50" i="10"/>
  <c r="R50" i="10" s="1"/>
  <c r="Q64" i="10"/>
  <c r="R64" i="10" s="1"/>
  <c r="Q58" i="10"/>
  <c r="R58" i="10" s="1"/>
  <c r="Q59" i="10"/>
  <c r="R59" i="10" s="1"/>
  <c r="Q40" i="10"/>
  <c r="R40" i="10" s="1"/>
  <c r="Q57" i="10"/>
  <c r="R57" i="10" s="1"/>
  <c r="Q61" i="10"/>
  <c r="R61" i="10" s="1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Q29" i="7"/>
  <c r="R29" i="7" s="1"/>
  <c r="Q32" i="7"/>
  <c r="R32" i="7" s="1"/>
  <c r="Q33" i="7"/>
  <c r="R33" i="7" s="1"/>
  <c r="Q34" i="7"/>
  <c r="R34" i="7" s="1"/>
  <c r="Q38" i="7"/>
  <c r="R38" i="7" s="1"/>
  <c r="Q42" i="7"/>
  <c r="R42" i="7" s="1"/>
  <c r="Q46" i="7"/>
  <c r="R46" i="7" s="1"/>
  <c r="Q50" i="7"/>
  <c r="R50" i="7" s="1"/>
  <c r="Q54" i="7"/>
  <c r="R54" i="7" s="1"/>
  <c r="Q58" i="7"/>
  <c r="R58" i="7" s="1"/>
  <c r="Q62" i="7"/>
  <c r="R62" i="7" s="1"/>
  <c r="Q66" i="7"/>
  <c r="R66" i="7" s="1"/>
  <c r="Q70" i="7"/>
  <c r="R70" i="7" s="1"/>
  <c r="Q74" i="7"/>
  <c r="R74" i="7" s="1"/>
  <c r="Q78" i="7"/>
  <c r="R78" i="7" s="1"/>
  <c r="Q82" i="7"/>
  <c r="R82" i="7" s="1"/>
  <c r="Q86" i="7"/>
  <c r="R86" i="7" s="1"/>
  <c r="Q90" i="7"/>
  <c r="R90" i="7" s="1"/>
  <c r="Q98" i="7"/>
  <c r="R98" i="7" s="1"/>
  <c r="Q106" i="7"/>
  <c r="R106" i="7" s="1"/>
  <c r="Q97" i="7"/>
  <c r="R97" i="7" s="1"/>
  <c r="Q105" i="7"/>
  <c r="R105" i="7" s="1"/>
  <c r="Q31" i="7"/>
  <c r="R31" i="7" s="1"/>
  <c r="Q37" i="7"/>
  <c r="R37" i="7" s="1"/>
  <c r="Q41" i="7"/>
  <c r="R41" i="7" s="1"/>
  <c r="Q45" i="7"/>
  <c r="R45" i="7" s="1"/>
  <c r="Q49" i="7"/>
  <c r="R49" i="7" s="1"/>
  <c r="Q53" i="7"/>
  <c r="R53" i="7" s="1"/>
  <c r="Q57" i="7"/>
  <c r="R57" i="7" s="1"/>
  <c r="Q61" i="7"/>
  <c r="R61" i="7" s="1"/>
  <c r="Q65" i="7"/>
  <c r="R65" i="7" s="1"/>
  <c r="Q69" i="7"/>
  <c r="R69" i="7" s="1"/>
  <c r="Q73" i="7"/>
  <c r="R73" i="7" s="1"/>
  <c r="Q77" i="7"/>
  <c r="R77" i="7" s="1"/>
  <c r="Q81" i="7"/>
  <c r="R81" i="7" s="1"/>
  <c r="Q85" i="7"/>
  <c r="R85" i="7" s="1"/>
  <c r="Q89" i="7"/>
  <c r="R89" i="7" s="1"/>
  <c r="Q96" i="7"/>
  <c r="R96" i="7" s="1"/>
  <c r="Q104" i="7"/>
  <c r="R104" i="7" s="1"/>
  <c r="Q30" i="7"/>
  <c r="R30" i="7" s="1"/>
  <c r="Q95" i="7"/>
  <c r="R95" i="7" s="1"/>
  <c r="Q103" i="7"/>
  <c r="R103" i="7" s="1"/>
  <c r="Q83" i="7"/>
  <c r="R83" i="7" s="1"/>
  <c r="Q92" i="7"/>
  <c r="R92" i="7" s="1"/>
  <c r="Q108" i="7"/>
  <c r="R108" i="7" s="1"/>
  <c r="Q99" i="7"/>
  <c r="R99" i="7" s="1"/>
  <c r="Q36" i="7"/>
  <c r="R36" i="7" s="1"/>
  <c r="Q40" i="7"/>
  <c r="R40" i="7" s="1"/>
  <c r="Q44" i="7"/>
  <c r="R44" i="7" s="1"/>
  <c r="Q48" i="7"/>
  <c r="R48" i="7" s="1"/>
  <c r="Q52" i="7"/>
  <c r="R52" i="7" s="1"/>
  <c r="Q56" i="7"/>
  <c r="R56" i="7" s="1"/>
  <c r="Q60" i="7"/>
  <c r="R60" i="7" s="1"/>
  <c r="Q64" i="7"/>
  <c r="R64" i="7" s="1"/>
  <c r="Q68" i="7"/>
  <c r="R68" i="7" s="1"/>
  <c r="Q72" i="7"/>
  <c r="R72" i="7" s="1"/>
  <c r="Q76" i="7"/>
  <c r="R76" i="7" s="1"/>
  <c r="Q80" i="7"/>
  <c r="R80" i="7" s="1"/>
  <c r="Q84" i="7"/>
  <c r="R84" i="7" s="1"/>
  <c r="Q88" i="7"/>
  <c r="R88" i="7" s="1"/>
  <c r="Q94" i="7"/>
  <c r="R94" i="7" s="1"/>
  <c r="Q102" i="7"/>
  <c r="R102" i="7" s="1"/>
  <c r="Q93" i="7"/>
  <c r="R93" i="7" s="1"/>
  <c r="Q101" i="7"/>
  <c r="R101" i="7" s="1"/>
  <c r="Q35" i="7"/>
  <c r="R35" i="7" s="1"/>
  <c r="Q39" i="7"/>
  <c r="R39" i="7" s="1"/>
  <c r="Q43" i="7"/>
  <c r="R43" i="7" s="1"/>
  <c r="Q47" i="7"/>
  <c r="R47" i="7" s="1"/>
  <c r="Q51" i="7"/>
  <c r="R51" i="7" s="1"/>
  <c r="Q55" i="7"/>
  <c r="R55" i="7" s="1"/>
  <c r="Q59" i="7"/>
  <c r="R59" i="7" s="1"/>
  <c r="Q63" i="7"/>
  <c r="R63" i="7" s="1"/>
  <c r="Q67" i="7"/>
  <c r="R67" i="7" s="1"/>
  <c r="Q71" i="7"/>
  <c r="R71" i="7" s="1"/>
  <c r="Q75" i="7"/>
  <c r="R75" i="7" s="1"/>
  <c r="Q79" i="7"/>
  <c r="R79" i="7" s="1"/>
  <c r="Q87" i="7"/>
  <c r="R87" i="7" s="1"/>
  <c r="Q100" i="7"/>
  <c r="R100" i="7" s="1"/>
  <c r="Q91" i="7"/>
  <c r="R91" i="7" s="1"/>
  <c r="Q107" i="7"/>
  <c r="R107" i="7" s="1"/>
</calcChain>
</file>

<file path=xl/sharedStrings.xml><?xml version="1.0" encoding="utf-8"?>
<sst xmlns="http://schemas.openxmlformats.org/spreadsheetml/2006/main" count="854" uniqueCount="202">
  <si>
    <t>MINERALOGY</t>
  </si>
  <si>
    <t>Calcite</t>
  </si>
  <si>
    <t>Non-pure calcite</t>
  </si>
  <si>
    <t>Date Analyzed</t>
  </si>
  <si>
    <t>Run #</t>
  </si>
  <si>
    <t>Sample ID</t>
  </si>
  <si>
    <t>Mass</t>
  </si>
  <si>
    <t>Mineral</t>
  </si>
  <si>
    <t>Type</t>
  </si>
  <si>
    <t>peak area</t>
  </si>
  <si>
    <t>d13C vpdb</t>
  </si>
  <si>
    <t>d13C error</t>
  </si>
  <si>
    <t>d18O vpdb</t>
  </si>
  <si>
    <t>d18O error</t>
  </si>
  <si>
    <t>Analyst</t>
  </si>
  <si>
    <t>Researcher</t>
  </si>
  <si>
    <t>Reacton Temperature</t>
  </si>
  <si>
    <t>Reaction Time (hours)</t>
  </si>
  <si>
    <t>Notes</t>
  </si>
  <si>
    <t>50°C</t>
  </si>
  <si>
    <t>Toti</t>
  </si>
  <si>
    <t>Vinyet</t>
  </si>
  <si>
    <t>offscale</t>
  </si>
  <si>
    <t>no peak height</t>
  </si>
  <si>
    <t>ID</t>
  </si>
  <si>
    <t>Amplitude</t>
  </si>
  <si>
    <t>TB1A</t>
  </si>
  <si>
    <t>±0.14</t>
  </si>
  <si>
    <t>±0.12</t>
  </si>
  <si>
    <t>2 hours</t>
  </si>
  <si>
    <t>TB7BB</t>
  </si>
  <si>
    <t>TB8A-BS</t>
  </si>
  <si>
    <t>TB10A</t>
  </si>
  <si>
    <t>TB13A</t>
  </si>
  <si>
    <t>TB14A</t>
  </si>
  <si>
    <t>TB14B</t>
  </si>
  <si>
    <t>TB15A</t>
  </si>
  <si>
    <t>TB17BA</t>
  </si>
  <si>
    <t>TBABB</t>
  </si>
  <si>
    <t>TBACA</t>
  </si>
  <si>
    <t>TB18A</t>
  </si>
  <si>
    <t>TB18B</t>
  </si>
  <si>
    <t>TB19A</t>
  </si>
  <si>
    <t>TB19B</t>
  </si>
  <si>
    <t>TB20A</t>
  </si>
  <si>
    <t>TB21A</t>
  </si>
  <si>
    <t>TB21B</t>
  </si>
  <si>
    <t>TB21C</t>
  </si>
  <si>
    <t>TB22A</t>
  </si>
  <si>
    <t>TB23A</t>
  </si>
  <si>
    <t>TB23B</t>
  </si>
  <si>
    <t>TB24A</t>
  </si>
  <si>
    <t>TB25A</t>
  </si>
  <si>
    <t>TB25B</t>
  </si>
  <si>
    <t>TB26A</t>
  </si>
  <si>
    <t>TB26B</t>
  </si>
  <si>
    <t>TB27A</t>
  </si>
  <si>
    <t>TB29A</t>
  </si>
  <si>
    <t>TB30A</t>
  </si>
  <si>
    <t>TB31A</t>
  </si>
  <si>
    <t>TB32A</t>
  </si>
  <si>
    <t>TB33AA</t>
  </si>
  <si>
    <t>TB33AB</t>
  </si>
  <si>
    <t>TB34AA</t>
  </si>
  <si>
    <t>TB34BA</t>
  </si>
  <si>
    <t>UTM</t>
  </si>
  <si>
    <t>UTM3</t>
  </si>
  <si>
    <t>UTM2</t>
  </si>
  <si>
    <t>UTM1</t>
  </si>
  <si>
    <t>d18O(smow)</t>
  </si>
  <si>
    <t>d18O(pdb)</t>
  </si>
  <si>
    <t>d13C (PDB)</t>
  </si>
  <si>
    <t>d18O</t>
  </si>
  <si>
    <t>d13C</t>
  </si>
  <si>
    <t>stdev d18O</t>
  </si>
  <si>
    <t>stdev d13C</t>
  </si>
  <si>
    <t>d 18O/16O</t>
  </si>
  <si>
    <t>d 13C/12C</t>
  </si>
  <si>
    <t>Area 44</t>
  </si>
  <si>
    <t>Ampl  44</t>
  </si>
  <si>
    <t>Comment</t>
  </si>
  <si>
    <t>Identifier 1</t>
  </si>
  <si>
    <t>Row</t>
  </si>
  <si>
    <t>Corrected</t>
  </si>
  <si>
    <t>Peak area Correction</t>
  </si>
  <si>
    <t>Linearity correction</t>
  </si>
  <si>
    <t>TB8A-Bis</t>
  </si>
  <si>
    <t>SB15</t>
  </si>
  <si>
    <t>SB23</t>
  </si>
  <si>
    <t>SB8</t>
  </si>
  <si>
    <t>SB22</t>
  </si>
  <si>
    <t>SB26</t>
  </si>
  <si>
    <t>SB20</t>
  </si>
  <si>
    <t>SB1A</t>
  </si>
  <si>
    <t>SB1</t>
  </si>
  <si>
    <t>SB2</t>
  </si>
  <si>
    <t>SB24</t>
  </si>
  <si>
    <t>SB11</t>
  </si>
  <si>
    <t>SB19A</t>
  </si>
  <si>
    <t>SB19</t>
  </si>
  <si>
    <t>SB17</t>
  </si>
  <si>
    <t>SB12</t>
  </si>
  <si>
    <t>SB29</t>
  </si>
  <si>
    <t>SB18</t>
  </si>
  <si>
    <t>SB7</t>
  </si>
  <si>
    <t>SB5</t>
  </si>
  <si>
    <t>SB28</t>
  </si>
  <si>
    <t>SB27</t>
  </si>
  <si>
    <t>SB25</t>
  </si>
  <si>
    <t>SB10</t>
  </si>
  <si>
    <t>N21</t>
  </si>
  <si>
    <t>SB3</t>
  </si>
  <si>
    <t>SB21</t>
  </si>
  <si>
    <t>SB13</t>
  </si>
  <si>
    <t>SB6</t>
  </si>
  <si>
    <t>L11</t>
  </si>
  <si>
    <t>NBS19_2</t>
  </si>
  <si>
    <t>NBS19_1</t>
  </si>
  <si>
    <t>NBS18_2</t>
  </si>
  <si>
    <t>NBS18_1</t>
  </si>
  <si>
    <t>oxygen_PDB</t>
  </si>
  <si>
    <t>carbon_pdb</t>
  </si>
  <si>
    <t>linearity</t>
  </si>
  <si>
    <t>intercept</t>
  </si>
  <si>
    <t>slope</t>
  </si>
  <si>
    <t>Calibration</t>
  </si>
  <si>
    <t>Carrera</t>
  </si>
  <si>
    <t>WS-1</t>
  </si>
  <si>
    <t>LSVEC</t>
  </si>
  <si>
    <t>Iceland Spar</t>
  </si>
  <si>
    <t>NBS-18</t>
  </si>
  <si>
    <t>NBS-19</t>
  </si>
  <si>
    <t>measured</t>
  </si>
  <si>
    <t>actual</t>
  </si>
  <si>
    <t>d18O (raw)</t>
  </si>
  <si>
    <t>d13C (raw)</t>
  </si>
  <si>
    <t>d18O VSMOW</t>
  </si>
  <si>
    <t>d18O (VPDB)</t>
  </si>
  <si>
    <t>d13C (VPDB)</t>
  </si>
  <si>
    <t>Standard</t>
  </si>
  <si>
    <t>BEG</t>
  </si>
  <si>
    <t>Operator:</t>
  </si>
  <si>
    <t>Date:</t>
  </si>
  <si>
    <t>Gas Bench Carbonates</t>
  </si>
  <si>
    <t>OUTCROP</t>
  </si>
  <si>
    <t>Dabantagh</t>
  </si>
  <si>
    <t>Yijianfang</t>
  </si>
  <si>
    <t>XikeEr</t>
  </si>
  <si>
    <t>Keping</t>
  </si>
  <si>
    <t xml:space="preserve">Pengliaba </t>
  </si>
  <si>
    <t>FORMATION</t>
  </si>
  <si>
    <t>Lianglitage</t>
  </si>
  <si>
    <t>Yingshan</t>
  </si>
  <si>
    <t>Time Delay</t>
  </si>
  <si>
    <t>1</t>
  </si>
  <si>
    <t>BQ-6-2</t>
  </si>
  <si>
    <t>BQ-5-28</t>
  </si>
  <si>
    <t>BQ-5-20</t>
  </si>
  <si>
    <t>BQ-5-14</t>
  </si>
  <si>
    <t>BQ-5-11</t>
  </si>
  <si>
    <t>BQ-4-4</t>
  </si>
  <si>
    <t>BQ-4-3</t>
  </si>
  <si>
    <t>BQ-4-20</t>
  </si>
  <si>
    <t>BQ-4-18</t>
  </si>
  <si>
    <t>BQ-4-11</t>
  </si>
  <si>
    <t>BQ-2-1-5</t>
  </si>
  <si>
    <t>BQ-2-1-2</t>
  </si>
  <si>
    <t>TB6BA</t>
  </si>
  <si>
    <t>too low</t>
  </si>
  <si>
    <t>TB6BB</t>
  </si>
  <si>
    <t>TB7BA</t>
  </si>
  <si>
    <t>TB8A</t>
  </si>
  <si>
    <t>TB28BA</t>
  </si>
  <si>
    <t>pretty low</t>
  </si>
  <si>
    <t>TB28BB</t>
  </si>
  <si>
    <t>TB29B</t>
  </si>
  <si>
    <t>TB30B</t>
  </si>
  <si>
    <t>TB2BA</t>
  </si>
  <si>
    <t>BQ 10-9</t>
  </si>
  <si>
    <t>BQ 7-8</t>
  </si>
  <si>
    <t>BQ 6-4</t>
  </si>
  <si>
    <t>TB2BB</t>
  </si>
  <si>
    <t>TB5A</t>
  </si>
  <si>
    <t>Dolomite</t>
  </si>
  <si>
    <t>90°C</t>
  </si>
  <si>
    <t>TB17BB</t>
  </si>
  <si>
    <t>TB17CA</t>
  </si>
  <si>
    <t>Yijianfang Fm</t>
  </si>
  <si>
    <t>Pengliaba Fm</t>
  </si>
  <si>
    <t>Dolomite cement in NE-SW fractures</t>
  </si>
  <si>
    <t>Dolomite cement within fault breccia</t>
  </si>
  <si>
    <t>Calcite cement within fault breccia</t>
  </si>
  <si>
    <t>Calcite cement in NW-SE fractures</t>
  </si>
  <si>
    <t>Calcite cement in N-S faults</t>
  </si>
  <si>
    <t>Calcite cement in NNE-SSW fractures</t>
  </si>
  <si>
    <t>Calcite cement in NE-SE faults</t>
  </si>
  <si>
    <t>Yinshan Fm</t>
  </si>
  <si>
    <t xml:space="preserve">Calcite overgrowth </t>
  </si>
  <si>
    <t>Calcite in vugs</t>
  </si>
  <si>
    <t>Palisade calcite in cavities</t>
  </si>
  <si>
    <t>Laminated cave-sediment fill</t>
  </si>
  <si>
    <t>SAMPLE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</si>
</sst>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MS Sans Serif"/>
    </font>
    <font>
      <b/>
      <sz val="10"/>
      <name val="MS Sans Serif"/>
    </font>
    <font>
      <b/>
      <sz val="24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79">
    <xf numFmtId="0" fontId="0" fillId="0" borderId="0" xfId="0"/>
    <xf numFmtId="0" fontId="0" fillId="0" borderId="0" xfId="0" applyFont="1"/>
    <xf numFmtId="0" fontId="5" fillId="3" borderId="1" xfId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2" fontId="7" fillId="0" borderId="0" xfId="0" applyNumberFormat="1" applyFont="1"/>
    <xf numFmtId="0" fontId="7" fillId="0" borderId="0" xfId="0" applyFont="1" applyFill="1"/>
    <xf numFmtId="0" fontId="7" fillId="0" borderId="0" xfId="2" applyFont="1"/>
    <xf numFmtId="2" fontId="7" fillId="0" borderId="0" xfId="2" applyNumberFormat="1" applyFont="1"/>
    <xf numFmtId="0" fontId="7" fillId="0" borderId="0" xfId="2" applyFont="1" applyFill="1"/>
    <xf numFmtId="0" fontId="7" fillId="0" borderId="0" xfId="2" applyFont="1" applyFill="1" applyBorder="1"/>
    <xf numFmtId="2" fontId="7" fillId="0" borderId="4" xfId="2" applyNumberFormat="1" applyFont="1" applyFill="1" applyBorder="1"/>
    <xf numFmtId="164" fontId="7" fillId="0" borderId="5" xfId="2" applyNumberFormat="1" applyFont="1" applyFill="1" applyBorder="1"/>
    <xf numFmtId="165" fontId="7" fillId="0" borderId="5" xfId="2" applyNumberFormat="1" applyFont="1" applyFill="1" applyBorder="1"/>
    <xf numFmtId="165" fontId="7" fillId="0" borderId="4" xfId="2" applyNumberFormat="1" applyFont="1" applyFill="1" applyBorder="1"/>
    <xf numFmtId="164" fontId="7" fillId="0" borderId="4" xfId="2" applyNumberFormat="1" applyFont="1" applyFill="1" applyBorder="1"/>
    <xf numFmtId="0" fontId="7" fillId="0" borderId="4" xfId="2" applyFont="1" applyFill="1" applyBorder="1"/>
    <xf numFmtId="0" fontId="7" fillId="0" borderId="6" xfId="2" applyFont="1" applyFill="1" applyBorder="1"/>
    <xf numFmtId="2" fontId="7" fillId="0" borderId="0" xfId="2" applyNumberFormat="1" applyFont="1" applyFill="1" applyBorder="1"/>
    <xf numFmtId="2" fontId="7" fillId="4" borderId="5" xfId="2" applyNumberFormat="1" applyFont="1" applyFill="1" applyBorder="1"/>
    <xf numFmtId="164" fontId="7" fillId="4" borderId="5" xfId="2" applyNumberFormat="1" applyFont="1" applyFill="1" applyBorder="1"/>
    <xf numFmtId="165" fontId="7" fillId="4" borderId="5" xfId="2" applyNumberFormat="1" applyFont="1" applyFill="1" applyBorder="1"/>
    <xf numFmtId="0" fontId="7" fillId="4" borderId="5" xfId="2" applyFont="1" applyFill="1" applyBorder="1"/>
    <xf numFmtId="0" fontId="7" fillId="4" borderId="7" xfId="2" applyFont="1" applyFill="1" applyBorder="1"/>
    <xf numFmtId="0" fontId="8" fillId="4" borderId="6" xfId="2" applyFont="1" applyFill="1" applyBorder="1"/>
    <xf numFmtId="0" fontId="8" fillId="4" borderId="3" xfId="2" applyFont="1" applyFill="1" applyBorder="1"/>
    <xf numFmtId="0" fontId="8" fillId="4" borderId="8" xfId="2" applyFont="1" applyFill="1" applyBorder="1"/>
    <xf numFmtId="0" fontId="8" fillId="4" borderId="3" xfId="2" applyFont="1" applyFill="1" applyBorder="1" applyAlignment="1">
      <alignment wrapText="1"/>
    </xf>
    <xf numFmtId="0" fontId="8" fillId="4" borderId="3" xfId="2" applyFont="1" applyFill="1" applyBorder="1" applyAlignment="1"/>
    <xf numFmtId="0" fontId="8" fillId="4" borderId="8" xfId="2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0" fontId="7" fillId="4" borderId="9" xfId="2" applyFont="1" applyFill="1" applyBorder="1"/>
    <xf numFmtId="0" fontId="7" fillId="4" borderId="2" xfId="2" applyFont="1" applyFill="1" applyBorder="1"/>
    <xf numFmtId="0" fontId="8" fillId="4" borderId="10" xfId="2" applyFont="1" applyFill="1" applyBorder="1"/>
    <xf numFmtId="0" fontId="8" fillId="4" borderId="2" xfId="2" applyFont="1" applyFill="1" applyBorder="1"/>
    <xf numFmtId="0" fontId="8" fillId="4" borderId="9" xfId="2" applyFont="1" applyFill="1" applyBorder="1"/>
    <xf numFmtId="0" fontId="8" fillId="0" borderId="0" xfId="2" applyFont="1" applyFill="1" applyBorder="1"/>
    <xf numFmtId="164" fontId="7" fillId="0" borderId="0" xfId="2" applyNumberFormat="1" applyFont="1" applyFill="1" applyBorder="1"/>
    <xf numFmtId="165" fontId="7" fillId="0" borderId="0" xfId="2" applyNumberFormat="1" applyFont="1" applyFill="1" applyBorder="1"/>
    <xf numFmtId="0" fontId="8" fillId="0" borderId="0" xfId="2" applyFont="1"/>
    <xf numFmtId="0" fontId="3" fillId="0" borderId="0" xfId="2" applyFont="1"/>
    <xf numFmtId="0" fontId="7" fillId="0" borderId="0" xfId="2" applyFont="1" applyBorder="1"/>
    <xf numFmtId="0" fontId="7" fillId="0" borderId="6" xfId="2" applyFont="1" applyBorder="1"/>
    <xf numFmtId="0" fontId="7" fillId="0" borderId="3" xfId="2" applyFont="1" applyBorder="1"/>
    <xf numFmtId="2" fontId="7" fillId="0" borderId="3" xfId="2" applyNumberFormat="1" applyFont="1" applyBorder="1"/>
    <xf numFmtId="0" fontId="7" fillId="0" borderId="8" xfId="2" applyFont="1" applyBorder="1"/>
    <xf numFmtId="0" fontId="8" fillId="4" borderId="7" xfId="2" applyFont="1" applyFill="1" applyBorder="1"/>
    <xf numFmtId="0" fontId="8" fillId="4" borderId="11" xfId="2" applyFont="1" applyFill="1" applyBorder="1"/>
    <xf numFmtId="0" fontId="7" fillId="4" borderId="11" xfId="2" applyFont="1" applyFill="1" applyBorder="1"/>
    <xf numFmtId="0" fontId="8" fillId="4" borderId="12" xfId="2" applyFont="1" applyFill="1" applyBorder="1"/>
    <xf numFmtId="11" fontId="7" fillId="0" borderId="3" xfId="2" applyNumberFormat="1" applyFont="1" applyBorder="1"/>
    <xf numFmtId="0" fontId="7" fillId="0" borderId="13" xfId="2" applyFont="1" applyBorder="1"/>
    <xf numFmtId="11" fontId="7" fillId="0" borderId="0" xfId="2" applyNumberFormat="1" applyFont="1" applyBorder="1"/>
    <xf numFmtId="0" fontId="7" fillId="0" borderId="14" xfId="2" applyFont="1" applyBorder="1"/>
    <xf numFmtId="2" fontId="7" fillId="0" borderId="0" xfId="2" applyNumberFormat="1" applyFont="1" applyBorder="1"/>
    <xf numFmtId="2" fontId="7" fillId="0" borderId="14" xfId="2" applyNumberFormat="1" applyFont="1" applyBorder="1"/>
    <xf numFmtId="164" fontId="7" fillId="0" borderId="0" xfId="2" applyNumberFormat="1" applyFont="1" applyBorder="1"/>
    <xf numFmtId="2" fontId="7" fillId="0" borderId="10" xfId="2" applyNumberFormat="1" applyFont="1" applyBorder="1"/>
    <xf numFmtId="0" fontId="7" fillId="0" borderId="9" xfId="2" applyFont="1" applyBorder="1"/>
    <xf numFmtId="0" fontId="7" fillId="0" borderId="10" xfId="2" applyFont="1" applyBorder="1"/>
    <xf numFmtId="0" fontId="7" fillId="0" borderId="11" xfId="2" applyFont="1" applyBorder="1"/>
    <xf numFmtId="0" fontId="7" fillId="0" borderId="7" xfId="2" applyFont="1" applyBorder="1"/>
    <xf numFmtId="0" fontId="7" fillId="0" borderId="12" xfId="2" applyFont="1" applyBorder="1"/>
    <xf numFmtId="0" fontId="7" fillId="4" borderId="12" xfId="2" applyFont="1" applyFill="1" applyBorder="1"/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2" applyFont="1" applyBorder="1" applyAlignment="1">
      <alignment horizontal="left"/>
    </xf>
    <xf numFmtId="0" fontId="6" fillId="0" borderId="0" xfId="2" applyFont="1" applyAlignment="1">
      <alignment horizontal="left"/>
    </xf>
    <xf numFmtId="0" fontId="6" fillId="0" borderId="0" xfId="2" applyFont="1" applyBorder="1" applyAlignment="1"/>
    <xf numFmtId="0" fontId="6" fillId="0" borderId="2" xfId="2" applyFont="1" applyBorder="1" applyAlignment="1"/>
    <xf numFmtId="15" fontId="4" fillId="0" borderId="2" xfId="2" applyNumberFormat="1" applyFont="1" applyBorder="1" applyAlignment="1">
      <alignment horizontal="left" wrapText="1"/>
    </xf>
    <xf numFmtId="0" fontId="6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9" fillId="0" borderId="3" xfId="2" applyFont="1" applyFill="1" applyBorder="1" applyAlignment="1">
      <alignment horizontal="left"/>
    </xf>
    <xf numFmtId="0" fontId="6" fillId="0" borderId="3" xfId="0" applyFont="1" applyFill="1" applyBorder="1"/>
    <xf numFmtId="0" fontId="9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Alignment="1">
      <alignment horizontal="left"/>
    </xf>
    <xf numFmtId="15" fontId="4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/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7" fillId="4" borderId="12" xfId="0" applyFont="1" applyFill="1" applyBorder="1"/>
    <xf numFmtId="0" fontId="7" fillId="4" borderId="11" xfId="0" applyFont="1" applyFill="1" applyBorder="1"/>
    <xf numFmtId="0" fontId="7" fillId="4" borderId="7" xfId="0" applyFont="1" applyFill="1" applyBorder="1"/>
    <xf numFmtId="0" fontId="7" fillId="0" borderId="12" xfId="0" applyFont="1" applyBorder="1"/>
    <xf numFmtId="0" fontId="7" fillId="0" borderId="11" xfId="0" applyFont="1" applyBorder="1"/>
    <xf numFmtId="0" fontId="7" fillId="0" borderId="7" xfId="0" applyFont="1" applyBorder="1"/>
    <xf numFmtId="0" fontId="7" fillId="0" borderId="10" xfId="0" applyFont="1" applyBorder="1"/>
    <xf numFmtId="0" fontId="7" fillId="0" borderId="9" xfId="0" applyFont="1" applyBorder="1"/>
    <xf numFmtId="0" fontId="7" fillId="0" borderId="14" xfId="0" applyFont="1" applyBorder="1"/>
    <xf numFmtId="0" fontId="7" fillId="0" borderId="13" xfId="0" applyFont="1" applyBorder="1"/>
    <xf numFmtId="2" fontId="7" fillId="0" borderId="10" xfId="0" applyNumberFormat="1" applyFont="1" applyBorder="1"/>
    <xf numFmtId="2" fontId="7" fillId="0" borderId="14" xfId="0" applyNumberFormat="1" applyFont="1" applyBorder="1"/>
    <xf numFmtId="164" fontId="7" fillId="0" borderId="0" xfId="0" applyNumberFormat="1" applyFont="1" applyBorder="1"/>
    <xf numFmtId="2" fontId="7" fillId="0" borderId="0" xfId="0" applyNumberFormat="1" applyFont="1" applyBorder="1"/>
    <xf numFmtId="0" fontId="7" fillId="0" borderId="8" xfId="0" applyFont="1" applyBorder="1"/>
    <xf numFmtId="0" fontId="7" fillId="0" borderId="3" xfId="0" applyFont="1" applyBorder="1"/>
    <xf numFmtId="0" fontId="7" fillId="0" borderId="6" xfId="0" applyFont="1" applyBorder="1"/>
    <xf numFmtId="0" fontId="8" fillId="4" borderId="12" xfId="0" applyFont="1" applyFill="1" applyBorder="1"/>
    <xf numFmtId="0" fontId="8" fillId="4" borderId="11" xfId="0" applyFont="1" applyFill="1" applyBorder="1"/>
    <xf numFmtId="0" fontId="8" fillId="4" borderId="7" xfId="0" applyFont="1" applyFill="1" applyBorder="1"/>
    <xf numFmtId="11" fontId="7" fillId="0" borderId="0" xfId="0" applyNumberFormat="1" applyFont="1" applyBorder="1"/>
    <xf numFmtId="11" fontId="7" fillId="0" borderId="3" xfId="0" applyNumberFormat="1" applyFont="1" applyBorder="1"/>
    <xf numFmtId="2" fontId="7" fillId="0" borderId="3" xfId="0" applyNumberFormat="1" applyFont="1" applyBorder="1"/>
    <xf numFmtId="0" fontId="3" fillId="0" borderId="0" xfId="0" applyFont="1"/>
    <xf numFmtId="0" fontId="8" fillId="0" borderId="0" xfId="0" applyFont="1"/>
    <xf numFmtId="0" fontId="8" fillId="0" borderId="0" xfId="0" applyFont="1" applyFill="1" applyBorder="1"/>
    <xf numFmtId="0" fontId="8" fillId="4" borderId="10" xfId="0" applyFont="1" applyFill="1" applyBorder="1"/>
    <xf numFmtId="0" fontId="8" fillId="4" borderId="2" xfId="0" applyFont="1" applyFill="1" applyBorder="1"/>
    <xf numFmtId="0" fontId="8" fillId="4" borderId="9" xfId="0" applyFont="1" applyFill="1" applyBorder="1"/>
    <xf numFmtId="0" fontId="7" fillId="4" borderId="2" xfId="0" applyFont="1" applyFill="1" applyBorder="1"/>
    <xf numFmtId="0" fontId="7" fillId="4" borderId="9" xfId="0" applyFont="1" applyFill="1" applyBorder="1"/>
    <xf numFmtId="0" fontId="8" fillId="0" borderId="0" xfId="0" applyFont="1" applyFill="1" applyBorder="1" applyAlignment="1">
      <alignment wrapText="1"/>
    </xf>
    <xf numFmtId="0" fontId="8" fillId="4" borderId="8" xfId="0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0" fontId="8" fillId="4" borderId="3" xfId="0" applyFont="1" applyFill="1" applyBorder="1" applyAlignment="1"/>
    <xf numFmtId="0" fontId="8" fillId="4" borderId="6" xfId="0" applyFont="1" applyFill="1" applyBorder="1"/>
    <xf numFmtId="0" fontId="8" fillId="4" borderId="3" xfId="0" applyFont="1" applyFill="1" applyBorder="1"/>
    <xf numFmtId="0" fontId="8" fillId="4" borderId="8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164" fontId="7" fillId="0" borderId="4" xfId="0" applyNumberFormat="1" applyFont="1" applyFill="1" applyBorder="1"/>
    <xf numFmtId="2" fontId="7" fillId="0" borderId="4" xfId="0" applyNumberFormat="1" applyFont="1" applyFill="1" applyBorder="1"/>
    <xf numFmtId="165" fontId="7" fillId="0" borderId="5" xfId="0" applyNumberFormat="1" applyFont="1" applyFill="1" applyBorder="1"/>
    <xf numFmtId="164" fontId="7" fillId="0" borderId="5" xfId="0" applyNumberFormat="1" applyFont="1" applyFill="1" applyBorder="1"/>
    <xf numFmtId="0" fontId="7" fillId="4" borderId="5" xfId="0" applyFont="1" applyFill="1" applyBorder="1"/>
    <xf numFmtId="164" fontId="7" fillId="4" borderId="5" xfId="0" applyNumberFormat="1" applyFont="1" applyFill="1" applyBorder="1"/>
    <xf numFmtId="2" fontId="7" fillId="4" borderId="5" xfId="0" applyNumberFormat="1" applyFont="1" applyFill="1" applyBorder="1"/>
    <xf numFmtId="165" fontId="7" fillId="4" borderId="5" xfId="0" applyNumberFormat="1" applyFont="1" applyFill="1" applyBorder="1"/>
    <xf numFmtId="2" fontId="7" fillId="0" borderId="0" xfId="0" applyNumberFormat="1" applyFont="1" applyFill="1" applyBorder="1"/>
    <xf numFmtId="0" fontId="0" fillId="4" borderId="5" xfId="0" applyFont="1" applyFill="1" applyBorder="1"/>
    <xf numFmtId="0" fontId="0" fillId="0" borderId="4" xfId="0" applyFont="1" applyFill="1" applyBorder="1"/>
    <xf numFmtId="0" fontId="5" fillId="3" borderId="15" xfId="1" applyFont="1" applyFill="1" applyBorder="1" applyAlignment="1">
      <alignment horizontal="center"/>
    </xf>
    <xf numFmtId="0" fontId="7" fillId="0" borderId="5" xfId="0" applyFont="1" applyBorder="1"/>
    <xf numFmtId="0" fontId="0" fillId="0" borderId="5" xfId="0" applyFont="1" applyBorder="1"/>
    <xf numFmtId="2" fontId="7" fillId="0" borderId="5" xfId="0" applyNumberFormat="1" applyFont="1" applyBorder="1"/>
    <xf numFmtId="2" fontId="0" fillId="0" borderId="5" xfId="0" applyNumberFormat="1" applyFont="1" applyBorder="1"/>
    <xf numFmtId="0" fontId="5" fillId="3" borderId="16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Border="1"/>
    <xf numFmtId="0" fontId="7" fillId="0" borderId="19" xfId="0" applyFont="1" applyBorder="1"/>
    <xf numFmtId="0" fontId="6" fillId="0" borderId="20" xfId="0" applyFont="1" applyFill="1" applyBorder="1"/>
    <xf numFmtId="0" fontId="7" fillId="0" borderId="20" xfId="0" applyFont="1" applyBorder="1"/>
    <xf numFmtId="0" fontId="0" fillId="0" borderId="20" xfId="0" applyFont="1" applyBorder="1"/>
    <xf numFmtId="2" fontId="7" fillId="0" borderId="20" xfId="0" applyNumberFormat="1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2" xfId="0" applyFont="1" applyFill="1" applyBorder="1"/>
    <xf numFmtId="0" fontId="0" fillId="0" borderId="23" xfId="0" applyFont="1" applyBorder="1"/>
    <xf numFmtId="0" fontId="0" fillId="0" borderId="23" xfId="0" applyBorder="1"/>
    <xf numFmtId="0" fontId="7" fillId="0" borderId="24" xfId="0" applyFont="1" applyBorder="1"/>
    <xf numFmtId="0" fontId="6" fillId="0" borderId="25" xfId="0" applyFont="1" applyFill="1" applyBorder="1"/>
    <xf numFmtId="0" fontId="7" fillId="0" borderId="25" xfId="0" applyFont="1" applyBorder="1"/>
    <xf numFmtId="2" fontId="0" fillId="0" borderId="25" xfId="0" applyNumberFormat="1" applyFont="1" applyBorder="1"/>
    <xf numFmtId="2" fontId="7" fillId="0" borderId="25" xfId="0" applyNumberFormat="1" applyFont="1" applyBorder="1"/>
    <xf numFmtId="0" fontId="0" fillId="0" borderId="25" xfId="0" applyFont="1" applyBorder="1"/>
    <xf numFmtId="0" fontId="0" fillId="0" borderId="26" xfId="0" applyBorder="1"/>
    <xf numFmtId="2" fontId="6" fillId="0" borderId="0" xfId="0" applyNumberFormat="1" applyFont="1" applyFill="1"/>
    <xf numFmtId="0" fontId="0" fillId="0" borderId="0" xfId="0" applyFill="1"/>
    <xf numFmtId="0" fontId="5" fillId="0" borderId="5" xfId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5" xfId="0" applyFill="1" applyBorder="1"/>
    <xf numFmtId="2" fontId="6" fillId="0" borderId="5" xfId="0" applyNumberFormat="1" applyFont="1" applyFill="1" applyBorder="1"/>
    <xf numFmtId="2" fontId="7" fillId="0" borderId="5" xfId="0" applyNumberFormat="1" applyFont="1" applyFill="1" applyBorder="1"/>
    <xf numFmtId="0" fontId="8" fillId="4" borderId="2" xfId="2" applyFont="1" applyFill="1" applyBorder="1" applyAlignment="1"/>
    <xf numFmtId="0" fontId="7" fillId="0" borderId="9" xfId="2" applyBorder="1" applyAlignment="1"/>
  </cellXfs>
  <cellStyles count="3">
    <cellStyle name="Normal" xfId="0" builtinId="0"/>
    <cellStyle name="Normal 2" xfId="2" xr:uid="{00000000-0005-0000-0000-000001000000}"/>
    <cellStyle name="Normal_Data Export" xfId="1" xr:uid="{00000000-0005-0000-0000-000002000000}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2.5746905801508992E-2"/>
                  <c:y val="6.0852197710381337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'calibration carbonates'!$I$10:$I$11</c:f>
              <c:numCache>
                <c:formatCode>0.00</c:formatCode>
                <c:ptCount val="2"/>
                <c:pt idx="0">
                  <c:v>4.0633499999999998</c:v>
                </c:pt>
                <c:pt idx="1">
                  <c:v>-2.9485000000000001</c:v>
                </c:pt>
              </c:numCache>
            </c:numRef>
          </c:xVal>
          <c:yVal>
            <c:numRef>
              <c:f>'calibration carbonates'!$F$10:$F$11</c:f>
              <c:numCache>
                <c:formatCode>General</c:formatCode>
                <c:ptCount val="2"/>
                <c:pt idx="0">
                  <c:v>1.95</c:v>
                </c:pt>
                <c:pt idx="1">
                  <c:v>-5.0140000000000002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19-4984-A967-27EA116B4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787792"/>
        <c:axId val="448791712"/>
      </c:scatterChart>
      <c:valAx>
        <c:axId val="44878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d13C measured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791712"/>
        <c:crossesAt val="-6"/>
        <c:crossBetween val="midCat"/>
      </c:valAx>
      <c:valAx>
        <c:axId val="448791712"/>
        <c:scaling>
          <c:orientation val="minMax"/>
          <c:min val="-6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d13C_pdb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787792"/>
        <c:crossesAt val="-1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oxygen drift</a:t>
            </a:r>
          </a:p>
        </c:rich>
      </c:tx>
      <c:layout>
        <c:manualLayout>
          <c:xMode val="edge"/>
          <c:yMode val="edge"/>
          <c:x val="0.46086964129483815"/>
          <c:y val="2.898550724637681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666699"/>
                </a:solidFill>
                <a:prstDash val="sysDash"/>
              </a:ln>
            </c:spPr>
            <c:trendlineType val="linear"/>
            <c:dispRSqr val="0"/>
            <c:dispEq val="1"/>
            <c:trendlineLbl>
              <c:layout>
                <c:manualLayout>
                  <c:x val="-0.168108220950136"/>
                  <c:y val="-0.2257544980790444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[1]calibration!$B$70:$B$74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17</c:v>
                </c:pt>
                <c:pt idx="3">
                  <c:v>26</c:v>
                </c:pt>
                <c:pt idx="4">
                  <c:v>35</c:v>
                </c:pt>
              </c:numCache>
            </c:numRef>
          </c:xVal>
          <c:yVal>
            <c:numRef>
              <c:f>[1]calibration!$I$70:$I$74</c:f>
              <c:numCache>
                <c:formatCode>General</c:formatCode>
                <c:ptCount val="5"/>
                <c:pt idx="0">
                  <c:v>27.686500000000002</c:v>
                </c:pt>
                <c:pt idx="1">
                  <c:v>28.820999999999998</c:v>
                </c:pt>
                <c:pt idx="2">
                  <c:v>27.5045</c:v>
                </c:pt>
                <c:pt idx="3">
                  <c:v>28.032</c:v>
                </c:pt>
                <c:pt idx="4">
                  <c:v>27.288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DE-41D4-8FA9-F9706AC27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244672"/>
        <c:axId val="438245232"/>
      </c:scatterChart>
      <c:valAx>
        <c:axId val="43824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Run 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245232"/>
        <c:crosses val="autoZero"/>
        <c:crossBetween val="midCat"/>
      </c:valAx>
      <c:valAx>
        <c:axId val="438245232"/>
        <c:scaling>
          <c:orientation val="minMax"/>
          <c:max val="32"/>
          <c:min val="27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d18O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2446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4.5765807125932034E-2"/>
                  <c:y val="-5.438467238231945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'calibration carbonates'!$J$10:$J$11</c:f>
              <c:numCache>
                <c:formatCode>0.00</c:formatCode>
                <c:ptCount val="2"/>
                <c:pt idx="0">
                  <c:v>30.08915</c:v>
                </c:pt>
                <c:pt idx="1">
                  <c:v>8.4727499999999996</c:v>
                </c:pt>
              </c:numCache>
            </c:numRef>
          </c:xVal>
          <c:yVal>
            <c:numRef>
              <c:f>'calibration carbonates'!$G$10:$G$11</c:f>
              <c:numCache>
                <c:formatCode>General</c:formatCode>
                <c:ptCount val="2"/>
                <c:pt idx="0">
                  <c:v>-2.2000000000000002</c:v>
                </c:pt>
                <c:pt idx="1">
                  <c:v>-23.2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25-481B-BFED-FC729E5DE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75584"/>
        <c:axId val="452776144"/>
      </c:scatterChart>
      <c:valAx>
        <c:axId val="45277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d18Omeasured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2776144"/>
        <c:crossesAt val="-25"/>
        <c:crossBetween val="midCat"/>
      </c:valAx>
      <c:valAx>
        <c:axId val="452776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d18O_pdb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2775584"/>
        <c:crossesAt val="-1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8609141514419"/>
          <c:y val="0.17444115184526665"/>
          <c:w val="0.80622583614739773"/>
          <c:h val="0.73478171061201847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5.7224762319471663E-2"/>
                  <c:y val="-0.1251334443409627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'calibration carbonates'!$F$117:$F$126</c:f>
              <c:numCache>
                <c:formatCode>General</c:formatCode>
                <c:ptCount val="10"/>
                <c:pt idx="0">
                  <c:v>13518</c:v>
                </c:pt>
                <c:pt idx="1">
                  <c:v>9990</c:v>
                </c:pt>
                <c:pt idx="2">
                  <c:v>14325</c:v>
                </c:pt>
                <c:pt idx="3">
                  <c:v>10652</c:v>
                </c:pt>
                <c:pt idx="4">
                  <c:v>8640</c:v>
                </c:pt>
                <c:pt idx="5">
                  <c:v>14530</c:v>
                </c:pt>
                <c:pt idx="6">
                  <c:v>13037</c:v>
                </c:pt>
                <c:pt idx="7">
                  <c:v>8384</c:v>
                </c:pt>
              </c:numCache>
            </c:numRef>
          </c:xVal>
          <c:yVal>
            <c:numRef>
              <c:f>'calibration carbonates'!$L$117:$L$126</c:f>
              <c:numCache>
                <c:formatCode>0.000</c:formatCode>
                <c:ptCount val="10"/>
                <c:pt idx="0">
                  <c:v>6.5570000000000004</c:v>
                </c:pt>
                <c:pt idx="1">
                  <c:v>6.8536999999999999</c:v>
                </c:pt>
                <c:pt idx="2">
                  <c:v>6.6154000000000002</c:v>
                </c:pt>
                <c:pt idx="4">
                  <c:v>6.6198000000000006</c:v>
                </c:pt>
                <c:pt idx="5">
                  <c:v>6.9059999999999997</c:v>
                </c:pt>
                <c:pt idx="6">
                  <c:v>6.7702</c:v>
                </c:pt>
                <c:pt idx="7">
                  <c:v>6.7199000000000009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E1-4735-B06A-4B32EF84D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78384"/>
        <c:axId val="452778944"/>
      </c:scatterChart>
      <c:valAx>
        <c:axId val="45277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Peak Amplitude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2778944"/>
        <c:crosses val="autoZero"/>
        <c:crossBetween val="midCat"/>
      </c:valAx>
      <c:valAx>
        <c:axId val="452778944"/>
        <c:scaling>
          <c:orientation val="minMax"/>
          <c:max val="8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d13C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27783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carbon drift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666699"/>
                </a:solidFill>
                <a:prstDash val="sysDash"/>
              </a:ln>
            </c:spPr>
            <c:trendlineType val="linear"/>
            <c:dispRSqr val="0"/>
            <c:dispEq val="1"/>
            <c:trendlineLbl>
              <c:layout>
                <c:manualLayout>
                  <c:x val="4.9722006838196532E-2"/>
                  <c:y val="-0.1884083035075161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'calibration carbonates'!$B$115:$B$125</c:f>
              <c:numCache>
                <c:formatCode>General</c:formatCode>
                <c:ptCount val="11"/>
                <c:pt idx="0">
                  <c:v>2</c:v>
                </c:pt>
                <c:pt idx="1">
                  <c:v>7</c:v>
                </c:pt>
                <c:pt idx="2">
                  <c:v>16</c:v>
                </c:pt>
                <c:pt idx="3">
                  <c:v>25</c:v>
                </c:pt>
                <c:pt idx="4">
                  <c:v>34</c:v>
                </c:pt>
                <c:pt idx="5">
                  <c:v>43</c:v>
                </c:pt>
                <c:pt idx="6">
                  <c:v>52</c:v>
                </c:pt>
                <c:pt idx="7">
                  <c:v>61</c:v>
                </c:pt>
                <c:pt idx="8">
                  <c:v>70</c:v>
                </c:pt>
                <c:pt idx="9">
                  <c:v>79</c:v>
                </c:pt>
              </c:numCache>
            </c:numRef>
          </c:xVal>
          <c:yVal>
            <c:numRef>
              <c:f>'calibration carbonates'!$H$116:$H$126</c:f>
              <c:numCache>
                <c:formatCode>0.0</c:formatCode>
                <c:ptCount val="11"/>
                <c:pt idx="0">
                  <c:v>6.8920000000000003</c:v>
                </c:pt>
                <c:pt idx="1">
                  <c:v>6.5</c:v>
                </c:pt>
                <c:pt idx="2">
                  <c:v>6.7625000000000002</c:v>
                </c:pt>
                <c:pt idx="3">
                  <c:v>6.49</c:v>
                </c:pt>
                <c:pt idx="5">
                  <c:v>6.4260000000000002</c:v>
                </c:pt>
                <c:pt idx="6">
                  <c:v>6.6779999999999999</c:v>
                </c:pt>
                <c:pt idx="7">
                  <c:v>6.508</c:v>
                </c:pt>
                <c:pt idx="8">
                  <c:v>6.4235000000000007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2F-408C-92C4-EF4E788B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81184"/>
        <c:axId val="452781744"/>
      </c:scatterChart>
      <c:valAx>
        <c:axId val="45278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Run 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2781744"/>
        <c:crosses val="autoZero"/>
        <c:crossBetween val="midCat"/>
      </c:valAx>
      <c:valAx>
        <c:axId val="452781744"/>
        <c:scaling>
          <c:orientation val="minMax"/>
          <c:max val="7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d13C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27811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25402056790057"/>
          <c:y val="0.10865947405398682"/>
          <c:w val="0.73989813056110654"/>
          <c:h val="0.73478171061201847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3921507800691835"/>
                  <c:y val="-0.21793449731827"/>
                </c:manualLayout>
              </c:layout>
              <c:numFmt formatCode="0.0000E+00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'calibration carbonates'!$F$116:$F$126</c:f>
              <c:numCache>
                <c:formatCode>General</c:formatCode>
                <c:ptCount val="11"/>
                <c:pt idx="0">
                  <c:v>16709</c:v>
                </c:pt>
                <c:pt idx="1">
                  <c:v>13518</c:v>
                </c:pt>
                <c:pt idx="2">
                  <c:v>9990</c:v>
                </c:pt>
                <c:pt idx="3">
                  <c:v>14325</c:v>
                </c:pt>
                <c:pt idx="4">
                  <c:v>10652</c:v>
                </c:pt>
                <c:pt idx="5">
                  <c:v>8640</c:v>
                </c:pt>
                <c:pt idx="6">
                  <c:v>14530</c:v>
                </c:pt>
                <c:pt idx="7">
                  <c:v>13037</c:v>
                </c:pt>
                <c:pt idx="8">
                  <c:v>8384</c:v>
                </c:pt>
              </c:numCache>
            </c:numRef>
          </c:xVal>
          <c:yVal>
            <c:numRef>
              <c:f>'calibration carbonates'!$M$116:$M$126</c:f>
              <c:numCache>
                <c:formatCode>0.0</c:formatCode>
                <c:ptCount val="11"/>
                <c:pt idx="0">
                  <c:v>28.4117</c:v>
                </c:pt>
                <c:pt idx="1">
                  <c:v>28.088500000000003</c:v>
                </c:pt>
                <c:pt idx="2">
                  <c:v>28.258300000000002</c:v>
                </c:pt>
                <c:pt idx="3">
                  <c:v>28.134599999999999</c:v>
                </c:pt>
                <c:pt idx="5">
                  <c:v>28.060200000000002</c:v>
                </c:pt>
                <c:pt idx="6">
                  <c:v>28.300999999999998</c:v>
                </c:pt>
                <c:pt idx="7">
                  <c:v>28.2163</c:v>
                </c:pt>
                <c:pt idx="8">
                  <c:v>28.113600000000002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E0-49BF-ADB8-0B5456548A70}"/>
            </c:ext>
          </c:extLst>
        </c:ser>
        <c:ser>
          <c:idx val="0"/>
          <c:order val="1"/>
          <c:spPr>
            <a:ln w="28575">
              <a:noFill/>
            </a:ln>
          </c:spPr>
          <c:xVal>
            <c:numRef>
              <c:f>'calibration carbonates'!$F$115:$F$124</c:f>
              <c:numCache>
                <c:formatCode>General</c:formatCode>
                <c:ptCount val="10"/>
                <c:pt idx="0">
                  <c:v>10977</c:v>
                </c:pt>
                <c:pt idx="1">
                  <c:v>16709</c:v>
                </c:pt>
                <c:pt idx="2">
                  <c:v>13518</c:v>
                </c:pt>
                <c:pt idx="3">
                  <c:v>9990</c:v>
                </c:pt>
                <c:pt idx="4">
                  <c:v>14325</c:v>
                </c:pt>
                <c:pt idx="5">
                  <c:v>10652</c:v>
                </c:pt>
                <c:pt idx="6">
                  <c:v>8640</c:v>
                </c:pt>
                <c:pt idx="7">
                  <c:v>14530</c:v>
                </c:pt>
                <c:pt idx="8">
                  <c:v>13037</c:v>
                </c:pt>
                <c:pt idx="9">
                  <c:v>8384</c:v>
                </c:pt>
              </c:numCache>
            </c:numRef>
          </c:xVal>
          <c:yVal>
            <c:numRef>
              <c:f>'calibration carbonates'!$O$115:$O$124</c:f>
              <c:numCache>
                <c:formatCode>0.0</c:formatCode>
                <c:ptCount val="10"/>
                <c:pt idx="0">
                  <c:v>27.949199999999998</c:v>
                </c:pt>
                <c:pt idx="1">
                  <c:v>28.4117</c:v>
                </c:pt>
                <c:pt idx="2">
                  <c:v>28.088500000000003</c:v>
                </c:pt>
                <c:pt idx="3">
                  <c:v>28.258300000000002</c:v>
                </c:pt>
                <c:pt idx="4">
                  <c:v>28.134599999999999</c:v>
                </c:pt>
                <c:pt idx="6">
                  <c:v>28.060200000000002</c:v>
                </c:pt>
                <c:pt idx="7">
                  <c:v>28.300999999999998</c:v>
                </c:pt>
                <c:pt idx="8">
                  <c:v>28.2163</c:v>
                </c:pt>
                <c:pt idx="9">
                  <c:v>28.113600000000002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E0-49BF-ADB8-0B5456548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254096"/>
        <c:axId val="450254656"/>
      </c:scatterChart>
      <c:valAx>
        <c:axId val="45025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Peak Amplitude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0254656"/>
        <c:crosses val="autoZero"/>
        <c:crossBetween val="midCat"/>
      </c:valAx>
      <c:valAx>
        <c:axId val="450254656"/>
        <c:scaling>
          <c:orientation val="minMax"/>
          <c:max val="30"/>
          <c:min val="24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d18O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02540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oxygen drift</a:t>
            </a:r>
          </a:p>
        </c:rich>
      </c:tx>
      <c:layout>
        <c:manualLayout>
          <c:xMode val="edge"/>
          <c:yMode val="edge"/>
          <c:x val="0.46086970430635227"/>
          <c:y val="2.8985587327899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666699"/>
                </a:solidFill>
                <a:prstDash val="sysDash"/>
              </a:ln>
            </c:spPr>
            <c:trendlineType val="linear"/>
            <c:dispRSqr val="0"/>
            <c:dispEq val="1"/>
            <c:trendlineLbl>
              <c:layout>
                <c:manualLayout>
                  <c:x val="-0.168108220950136"/>
                  <c:y val="-0.2257544980790444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'calibration carbonates'!$B$117:$B$126</c:f>
              <c:numCache>
                <c:formatCode>General</c:formatCode>
                <c:ptCount val="10"/>
                <c:pt idx="0">
                  <c:v>16</c:v>
                </c:pt>
                <c:pt idx="1">
                  <c:v>25</c:v>
                </c:pt>
                <c:pt idx="2">
                  <c:v>34</c:v>
                </c:pt>
                <c:pt idx="3">
                  <c:v>43</c:v>
                </c:pt>
                <c:pt idx="4">
                  <c:v>52</c:v>
                </c:pt>
                <c:pt idx="5">
                  <c:v>61</c:v>
                </c:pt>
                <c:pt idx="6">
                  <c:v>70</c:v>
                </c:pt>
                <c:pt idx="7">
                  <c:v>79</c:v>
                </c:pt>
              </c:numCache>
            </c:numRef>
          </c:xVal>
          <c:yVal>
            <c:numRef>
              <c:f>'calibration carbonates'!$I$117:$I$126</c:f>
              <c:numCache>
                <c:formatCode>0.00</c:formatCode>
                <c:ptCount val="10"/>
                <c:pt idx="0">
                  <c:v>28.063000000000002</c:v>
                </c:pt>
                <c:pt idx="1">
                  <c:v>28.217500000000001</c:v>
                </c:pt>
                <c:pt idx="2">
                  <c:v>28.078499999999998</c:v>
                </c:pt>
                <c:pt idx="4">
                  <c:v>27.973500000000001</c:v>
                </c:pt>
                <c:pt idx="5">
                  <c:v>28.198999999999998</c:v>
                </c:pt>
                <c:pt idx="6">
                  <c:v>28.099</c:v>
                </c:pt>
                <c:pt idx="7">
                  <c:v>27.981000000000002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61-43A4-BCB4-5D5F3D650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256896"/>
        <c:axId val="450257456"/>
      </c:scatterChart>
      <c:valAx>
        <c:axId val="45025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Run 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0257456"/>
        <c:crosses val="autoZero"/>
        <c:crossBetween val="midCat"/>
      </c:valAx>
      <c:valAx>
        <c:axId val="450257456"/>
        <c:scaling>
          <c:orientation val="minMax"/>
          <c:max val="29"/>
          <c:min val="27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d18O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02568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2.5746905801508992E-2"/>
                  <c:y val="6.0852197710381337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[1]calibration!$I$10:$I$11</c:f>
              <c:numCache>
                <c:formatCode>General</c:formatCode>
                <c:ptCount val="2"/>
                <c:pt idx="0">
                  <c:v>4.0105000000000004</c:v>
                </c:pt>
                <c:pt idx="1">
                  <c:v>-2.6207500000000001</c:v>
                </c:pt>
              </c:numCache>
            </c:numRef>
          </c:xVal>
          <c:yVal>
            <c:numRef>
              <c:f>[1]calibration!$F$10:$F$11</c:f>
              <c:numCache>
                <c:formatCode>General</c:formatCode>
                <c:ptCount val="2"/>
                <c:pt idx="0">
                  <c:v>1.95</c:v>
                </c:pt>
                <c:pt idx="1">
                  <c:v>-5.0140000000000002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9E-43BC-A0B8-9F4D8AF52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259696"/>
        <c:axId val="460208336"/>
      </c:scatterChart>
      <c:valAx>
        <c:axId val="45025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d13C measured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208336"/>
        <c:crossesAt val="-6"/>
        <c:crossBetween val="midCat"/>
      </c:valAx>
      <c:valAx>
        <c:axId val="460208336"/>
        <c:scaling>
          <c:orientation val="minMax"/>
          <c:min val="-6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d13C_pdb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0259696"/>
        <c:crossesAt val="-1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4.5765807125932034E-2"/>
                  <c:y val="-5.438467238231945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[1]calibration!$J$10:$J$11</c:f>
              <c:numCache>
                <c:formatCode>General</c:formatCode>
                <c:ptCount val="2"/>
                <c:pt idx="0">
                  <c:v>30.267749999999999</c:v>
                </c:pt>
                <c:pt idx="1">
                  <c:v>8.6415000000000006</c:v>
                </c:pt>
              </c:numCache>
            </c:numRef>
          </c:xVal>
          <c:yVal>
            <c:numRef>
              <c:f>[1]calibration!$G$10:$G$11</c:f>
              <c:numCache>
                <c:formatCode>General</c:formatCode>
                <c:ptCount val="2"/>
                <c:pt idx="0">
                  <c:v>-2.2000000000000002</c:v>
                </c:pt>
                <c:pt idx="1">
                  <c:v>-23.2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A6-4D06-9216-3324AFED6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210576"/>
        <c:axId val="460211136"/>
      </c:scatterChart>
      <c:valAx>
        <c:axId val="46021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d18Omeasured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211136"/>
        <c:crossesAt val="-25"/>
        <c:crossBetween val="midCat"/>
      </c:valAx>
      <c:valAx>
        <c:axId val="460211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d18O_pdb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210576"/>
        <c:crossesAt val="-1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carbon drift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666699"/>
                </a:solidFill>
                <a:prstDash val="sysDash"/>
              </a:ln>
            </c:spPr>
            <c:trendlineType val="linear"/>
            <c:dispRSqr val="0"/>
            <c:dispEq val="1"/>
            <c:trendlineLbl>
              <c:layout>
                <c:manualLayout>
                  <c:x val="-9.0378271665438839E-2"/>
                  <c:y val="-6.172273920305416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[1]calibration!$B$70:$B$74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17</c:v>
                </c:pt>
                <c:pt idx="3">
                  <c:v>26</c:v>
                </c:pt>
                <c:pt idx="4">
                  <c:v>35</c:v>
                </c:pt>
              </c:numCache>
            </c:numRef>
          </c:xVal>
          <c:yVal>
            <c:numRef>
              <c:f>[1]calibration!$H$70:$H$74</c:f>
              <c:numCache>
                <c:formatCode>General</c:formatCode>
                <c:ptCount val="5"/>
                <c:pt idx="0">
                  <c:v>5.9504999999999999</c:v>
                </c:pt>
                <c:pt idx="1">
                  <c:v>7.6129999999999995</c:v>
                </c:pt>
                <c:pt idx="2">
                  <c:v>5.9820000000000002</c:v>
                </c:pt>
                <c:pt idx="3">
                  <c:v>6.5760000000000005</c:v>
                </c:pt>
                <c:pt idx="4">
                  <c:v>6.0630000000000006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CE-4D67-8D1F-E04B56AF2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213376"/>
        <c:axId val="460213936"/>
      </c:scatterChart>
      <c:valAx>
        <c:axId val="46021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Run 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213936"/>
        <c:crosses val="autoZero"/>
        <c:crossBetween val="midCat"/>
      </c:valAx>
      <c:valAx>
        <c:axId val="460213936"/>
        <c:scaling>
          <c:orientation val="minMax"/>
          <c:max val="7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d13C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2133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6</xdr:row>
      <xdr:rowOff>152400</xdr:rowOff>
    </xdr:from>
    <xdr:to>
      <xdr:col>16</xdr:col>
      <xdr:colOff>609600</xdr:colOff>
      <xdr:row>19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676275</xdr:colOff>
      <xdr:row>7</xdr:row>
      <xdr:rowOff>57150</xdr:rowOff>
    </xdr:from>
    <xdr:to>
      <xdr:col>13</xdr:col>
      <xdr:colOff>1323975</xdr:colOff>
      <xdr:row>19</xdr:row>
      <xdr:rowOff>66675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171450</xdr:colOff>
      <xdr:row>1</xdr:row>
      <xdr:rowOff>9525</xdr:rowOff>
    </xdr:from>
    <xdr:ext cx="949699" cy="937933"/>
    <xdr:pic>
      <xdr:nvPicPr>
        <xdr:cNvPr id="4" name="Picture 3" descr="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71450"/>
          <a:ext cx="949699" cy="93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400050</xdr:colOff>
      <xdr:row>132</xdr:row>
      <xdr:rowOff>19050</xdr:rowOff>
    </xdr:from>
    <xdr:to>
      <xdr:col>17</xdr:col>
      <xdr:colOff>485775</xdr:colOff>
      <xdr:row>149</xdr:row>
      <xdr:rowOff>9525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495300</xdr:colOff>
      <xdr:row>133</xdr:row>
      <xdr:rowOff>142875</xdr:rowOff>
    </xdr:from>
    <xdr:to>
      <xdr:col>5</xdr:col>
      <xdr:colOff>104775</xdr:colOff>
      <xdr:row>150</xdr:row>
      <xdr:rowOff>95250</xdr:rowOff>
    </xdr:to>
    <xdr:graphicFrame macro="">
      <xdr:nvGraphicFramePr>
        <xdr:cNvPr id="6" name="Chart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142875</xdr:colOff>
      <xdr:row>134</xdr:row>
      <xdr:rowOff>76200</xdr:rowOff>
    </xdr:from>
    <xdr:to>
      <xdr:col>14</xdr:col>
      <xdr:colOff>66675</xdr:colOff>
      <xdr:row>151</xdr:row>
      <xdr:rowOff>38100</xdr:rowOff>
    </xdr:to>
    <xdr:graphicFrame macro="">
      <xdr:nvGraphicFramePr>
        <xdr:cNvPr id="7" name="Chart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514350</xdr:colOff>
      <xdr:row>134</xdr:row>
      <xdr:rowOff>57150</xdr:rowOff>
    </xdr:from>
    <xdr:to>
      <xdr:col>9</xdr:col>
      <xdr:colOff>38100</xdr:colOff>
      <xdr:row>151</xdr:row>
      <xdr:rowOff>19050</xdr:rowOff>
    </xdr:to>
    <xdr:graphicFrame macro="">
      <xdr:nvGraphicFramePr>
        <xdr:cNvPr id="8" name="Chart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6</xdr:row>
      <xdr:rowOff>152400</xdr:rowOff>
    </xdr:from>
    <xdr:to>
      <xdr:col>16</xdr:col>
      <xdr:colOff>609600</xdr:colOff>
      <xdr:row>19</xdr:row>
      <xdr:rowOff>47625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676275</xdr:colOff>
      <xdr:row>7</xdr:row>
      <xdr:rowOff>57150</xdr:rowOff>
    </xdr:from>
    <xdr:to>
      <xdr:col>13</xdr:col>
      <xdr:colOff>1323975</xdr:colOff>
      <xdr:row>19</xdr:row>
      <xdr:rowOff>66675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171450</xdr:colOff>
      <xdr:row>1</xdr:row>
      <xdr:rowOff>9525</xdr:rowOff>
    </xdr:from>
    <xdr:to>
      <xdr:col>2</xdr:col>
      <xdr:colOff>514350</xdr:colOff>
      <xdr:row>6</xdr:row>
      <xdr:rowOff>9525</xdr:rowOff>
    </xdr:to>
    <xdr:pic>
      <xdr:nvPicPr>
        <xdr:cNvPr id="4" name="Picture 3" descr="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7145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504825</xdr:colOff>
      <xdr:row>78</xdr:row>
      <xdr:rowOff>123825</xdr:rowOff>
    </xdr:from>
    <xdr:to>
      <xdr:col>5</xdr:col>
      <xdr:colOff>114300</xdr:colOff>
      <xdr:row>95</xdr:row>
      <xdr:rowOff>76200</xdr:rowOff>
    </xdr:to>
    <xdr:graphicFrame macro="">
      <xdr:nvGraphicFramePr>
        <xdr:cNvPr id="5" name="Chart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790575</xdr:colOff>
      <xdr:row>78</xdr:row>
      <xdr:rowOff>66675</xdr:rowOff>
    </xdr:from>
    <xdr:to>
      <xdr:col>9</xdr:col>
      <xdr:colOff>314325</xdr:colOff>
      <xdr:row>95</xdr:row>
      <xdr:rowOff>28575</xdr:rowOff>
    </xdr:to>
    <xdr:graphicFrame macro="">
      <xdr:nvGraphicFramePr>
        <xdr:cNvPr id="6" name="Chart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quesv\Documents\01-TARIM%20BASIN%20PROJECT\04_FIELD%20DATA\07-STABLE%20ISOTOPES\Copy%20of%20Carbonate%2006-07-2017_dolomi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bration"/>
      <sheetName val="gasbenchCO2template.wke"/>
      <sheetName val="Data Export"/>
      <sheetName val="run log"/>
      <sheetName val="Sheet1"/>
      <sheetName val="Sheet2"/>
    </sheetNames>
    <sheetDataSet>
      <sheetData sheetId="0">
        <row r="10">
          <cell r="F10">
            <v>1.95</v>
          </cell>
          <cell r="G10">
            <v>-2.2000000000000002</v>
          </cell>
          <cell r="I10">
            <v>4.0105000000000004</v>
          </cell>
          <cell r="J10">
            <v>30.267749999999999</v>
          </cell>
        </row>
        <row r="11">
          <cell r="F11">
            <v>-5.0140000000000002</v>
          </cell>
          <cell r="G11">
            <v>-23.2</v>
          </cell>
          <cell r="I11">
            <v>-2.6207500000000001</v>
          </cell>
          <cell r="J11">
            <v>8.6415000000000006</v>
          </cell>
        </row>
        <row r="70">
          <cell r="B70">
            <v>3</v>
          </cell>
          <cell r="H70">
            <v>5.9504999999999999</v>
          </cell>
          <cell r="I70">
            <v>27.686500000000002</v>
          </cell>
        </row>
        <row r="71">
          <cell r="B71">
            <v>8</v>
          </cell>
          <cell r="H71">
            <v>7.6129999999999995</v>
          </cell>
          <cell r="I71">
            <v>28.820999999999998</v>
          </cell>
        </row>
        <row r="72">
          <cell r="B72">
            <v>17</v>
          </cell>
          <cell r="H72">
            <v>5.9820000000000002</v>
          </cell>
          <cell r="I72">
            <v>27.5045</v>
          </cell>
        </row>
        <row r="73">
          <cell r="B73">
            <v>26</v>
          </cell>
          <cell r="H73">
            <v>6.5760000000000005</v>
          </cell>
          <cell r="I73">
            <v>28.032</v>
          </cell>
        </row>
        <row r="74">
          <cell r="B74">
            <v>35</v>
          </cell>
          <cell r="H74">
            <v>6.0630000000000006</v>
          </cell>
          <cell r="I74">
            <v>27.288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30"/>
  <sheetViews>
    <sheetView zoomScale="85" zoomScaleNormal="85" workbookViewId="0">
      <selection activeCell="G53" sqref="G53"/>
    </sheetView>
  </sheetViews>
  <sheetFormatPr defaultColWidth="11.42578125" defaultRowHeight="12.75" x14ac:dyDescent="0.2"/>
  <cols>
    <col min="1" max="1" width="11.42578125" style="11" customWidth="1"/>
    <col min="2" max="2" width="9.28515625" style="11" bestFit="1" customWidth="1"/>
    <col min="3" max="3" width="14.85546875" style="11" bestFit="1" customWidth="1"/>
    <col min="4" max="4" width="12" style="11" bestFit="1" customWidth="1"/>
    <col min="5" max="5" width="14.28515625" style="11" customWidth="1"/>
    <col min="6" max="6" width="12.42578125" style="11" bestFit="1" customWidth="1"/>
    <col min="7" max="7" width="16.7109375" style="11" customWidth="1"/>
    <col min="8" max="8" width="17.28515625" style="11" customWidth="1"/>
    <col min="9" max="9" width="12.28515625" style="11" bestFit="1" customWidth="1"/>
    <col min="10" max="10" width="13.42578125" style="11" bestFit="1" customWidth="1"/>
    <col min="11" max="11" width="10.7109375" style="11" customWidth="1"/>
    <col min="12" max="12" width="10.7109375" style="11" bestFit="1" customWidth="1"/>
    <col min="13" max="13" width="13" style="11" bestFit="1" customWidth="1"/>
    <col min="14" max="14" width="21.140625" style="11" bestFit="1" customWidth="1"/>
    <col min="15" max="15" width="17.42578125" style="11" bestFit="1" customWidth="1"/>
    <col min="16" max="16" width="15.5703125" style="11" bestFit="1" customWidth="1"/>
    <col min="17" max="17" width="14.7109375" style="11" bestFit="1" customWidth="1"/>
    <col min="18" max="18" width="13" style="11" bestFit="1" customWidth="1"/>
    <col min="19" max="19" width="12.28515625" style="11" bestFit="1" customWidth="1"/>
    <col min="20" max="20" width="11.85546875" style="11" bestFit="1" customWidth="1"/>
    <col min="21" max="16384" width="11.42578125" style="11"/>
  </cols>
  <sheetData>
    <row r="2" spans="3:17" ht="35.25" x14ac:dyDescent="0.65">
      <c r="D2" s="78" t="s">
        <v>143</v>
      </c>
      <c r="E2" s="78"/>
      <c r="F2" s="77"/>
      <c r="G2" s="77"/>
      <c r="H2" s="77"/>
      <c r="I2" s="77"/>
      <c r="J2" s="76"/>
      <c r="N2" s="14"/>
      <c r="O2" s="14"/>
      <c r="P2" s="14"/>
      <c r="Q2" s="14"/>
    </row>
    <row r="3" spans="3:17" x14ac:dyDescent="0.2">
      <c r="D3" s="72" t="s">
        <v>142</v>
      </c>
      <c r="E3" s="72"/>
      <c r="F3" s="75">
        <v>42867</v>
      </c>
      <c r="G3" s="74"/>
      <c r="H3" s="74"/>
      <c r="I3" s="73"/>
      <c r="J3" s="68"/>
      <c r="N3" s="14"/>
      <c r="O3" s="14"/>
      <c r="P3" s="14"/>
      <c r="Q3" s="14"/>
    </row>
    <row r="4" spans="3:17" x14ac:dyDescent="0.2">
      <c r="D4" s="72" t="s">
        <v>141</v>
      </c>
      <c r="E4" s="71"/>
      <c r="F4" s="70" t="s">
        <v>140</v>
      </c>
      <c r="G4" s="70"/>
      <c r="H4" s="70"/>
      <c r="I4" s="69"/>
      <c r="J4" s="68"/>
    </row>
    <row r="5" spans="3:17" x14ac:dyDescent="0.2">
      <c r="D5" s="72"/>
      <c r="E5" s="71"/>
      <c r="F5" s="70"/>
      <c r="G5" s="70"/>
      <c r="H5" s="70"/>
      <c r="I5" s="69"/>
      <c r="J5" s="68"/>
    </row>
    <row r="6" spans="3:17" x14ac:dyDescent="0.2">
      <c r="C6" s="45"/>
      <c r="D6" s="45"/>
      <c r="E6" s="45"/>
      <c r="F6" s="45"/>
    </row>
    <row r="8" spans="3:17" x14ac:dyDescent="0.2">
      <c r="D8" s="67" t="s">
        <v>139</v>
      </c>
      <c r="E8" s="52"/>
      <c r="F8" s="52" t="s">
        <v>138</v>
      </c>
      <c r="G8" s="52" t="s">
        <v>137</v>
      </c>
      <c r="H8" s="52" t="s">
        <v>136</v>
      </c>
      <c r="I8" s="52" t="s">
        <v>135</v>
      </c>
      <c r="J8" s="27" t="s">
        <v>134</v>
      </c>
    </row>
    <row r="9" spans="3:17" x14ac:dyDescent="0.2">
      <c r="D9" s="66"/>
      <c r="E9" s="64"/>
      <c r="F9" s="66" t="s">
        <v>133</v>
      </c>
      <c r="G9" s="65"/>
      <c r="H9" s="64"/>
      <c r="I9" s="63" t="s">
        <v>132</v>
      </c>
      <c r="J9" s="62"/>
    </row>
    <row r="10" spans="3:17" x14ac:dyDescent="0.2">
      <c r="D10" s="57" t="s">
        <v>131</v>
      </c>
      <c r="E10" s="45"/>
      <c r="F10" s="57">
        <v>1.95</v>
      </c>
      <c r="G10" s="55">
        <v>-2.2000000000000002</v>
      </c>
      <c r="H10" s="45">
        <v>28.6</v>
      </c>
      <c r="I10" s="61">
        <f>AVERAGE(N33:N34)</f>
        <v>4.0633499999999998</v>
      </c>
      <c r="J10" s="61">
        <f>AVERAGE(O33:O34)</f>
        <v>30.08915</v>
      </c>
    </row>
    <row r="11" spans="3:17" x14ac:dyDescent="0.2">
      <c r="D11" s="57" t="s">
        <v>130</v>
      </c>
      <c r="E11" s="45"/>
      <c r="F11" s="57">
        <v>-5.0140000000000002</v>
      </c>
      <c r="G11" s="55">
        <v>-23.2</v>
      </c>
      <c r="H11" s="45">
        <v>7.2</v>
      </c>
      <c r="I11" s="59">
        <f>AVERAGE(N31:N32)</f>
        <v>-2.9485000000000001</v>
      </c>
      <c r="J11" s="59">
        <f>AVERAGE(O31:O32)</f>
        <v>8.4727499999999996</v>
      </c>
    </row>
    <row r="12" spans="3:17" x14ac:dyDescent="0.2">
      <c r="D12" s="57" t="s">
        <v>129</v>
      </c>
      <c r="E12" s="45"/>
      <c r="F12" s="57">
        <v>-8.16</v>
      </c>
      <c r="G12" s="55">
        <v>-11.3</v>
      </c>
      <c r="H12" s="45">
        <v>19.23</v>
      </c>
      <c r="I12" s="57"/>
      <c r="J12" s="55"/>
    </row>
    <row r="13" spans="3:17" x14ac:dyDescent="0.2">
      <c r="D13" s="57" t="s">
        <v>128</v>
      </c>
      <c r="E13" s="45"/>
      <c r="F13" s="57">
        <v>-46.6</v>
      </c>
      <c r="G13" s="55">
        <v>-26.7</v>
      </c>
      <c r="H13" s="45"/>
      <c r="I13" s="57"/>
      <c r="J13" s="55"/>
    </row>
    <row r="14" spans="3:17" x14ac:dyDescent="0.2">
      <c r="D14" s="57" t="s">
        <v>127</v>
      </c>
      <c r="E14" s="45"/>
      <c r="F14" s="57">
        <v>0.74</v>
      </c>
      <c r="G14" s="55">
        <v>-3.35</v>
      </c>
      <c r="H14" s="45">
        <v>26.2</v>
      </c>
      <c r="I14" s="59"/>
      <c r="J14" s="59"/>
    </row>
    <row r="15" spans="3:17" x14ac:dyDescent="0.2">
      <c r="D15" s="57" t="s">
        <v>65</v>
      </c>
      <c r="E15" s="45"/>
      <c r="F15" s="57">
        <v>4.49</v>
      </c>
      <c r="G15" s="55">
        <v>-4.28</v>
      </c>
      <c r="H15" s="60">
        <f>G15*1.03091+30.91</f>
        <v>26.497705199999999</v>
      </c>
      <c r="I15" s="59"/>
      <c r="J15" s="58"/>
    </row>
    <row r="16" spans="3:17" ht="12" customHeight="1" x14ac:dyDescent="0.2">
      <c r="D16" s="49" t="s">
        <v>126</v>
      </c>
      <c r="E16" s="47"/>
      <c r="F16" s="49"/>
      <c r="G16" s="46"/>
      <c r="H16" s="47"/>
      <c r="I16" s="49"/>
      <c r="J16" s="46"/>
    </row>
    <row r="17" spans="1:23" ht="12" customHeight="1" x14ac:dyDescent="0.2">
      <c r="D17" s="45"/>
      <c r="E17" s="45"/>
      <c r="F17" s="45"/>
      <c r="G17" s="45"/>
      <c r="H17" s="45"/>
      <c r="I17" s="45"/>
      <c r="J17" s="45"/>
    </row>
    <row r="18" spans="1:23" ht="12" customHeight="1" x14ac:dyDescent="0.2">
      <c r="D18" s="53" t="s">
        <v>125</v>
      </c>
      <c r="E18" s="51" t="s">
        <v>124</v>
      </c>
      <c r="F18" s="51" t="s">
        <v>123</v>
      </c>
      <c r="G18" s="51"/>
      <c r="H18" s="51" t="s">
        <v>122</v>
      </c>
      <c r="I18" s="51" t="s">
        <v>9</v>
      </c>
      <c r="J18" s="50"/>
    </row>
    <row r="19" spans="1:23" ht="12" customHeight="1" x14ac:dyDescent="0.2">
      <c r="D19" s="57" t="s">
        <v>121</v>
      </c>
      <c r="E19" s="45">
        <f>SLOPE(F10:F15,I10:I15)</f>
        <v>0.99317583804559439</v>
      </c>
      <c r="F19" s="45">
        <f>INTERCEPT(F10:F15,I10:I15)</f>
        <v>-2.0856210415225656</v>
      </c>
      <c r="G19" s="45"/>
      <c r="H19" s="56">
        <v>-3.8E-3</v>
      </c>
      <c r="I19" s="56">
        <v>0</v>
      </c>
      <c r="J19" s="55"/>
      <c r="L19" s="12"/>
    </row>
    <row r="20" spans="1:23" ht="12" customHeight="1" x14ac:dyDescent="0.2">
      <c r="D20" s="49" t="s">
        <v>120</v>
      </c>
      <c r="E20" s="45">
        <f>SLOPE(G10:G15,J10:J15)</f>
        <v>0.97148461353416837</v>
      </c>
      <c r="F20" s="45">
        <f>INTERCEPT(G10:G15,J10:J15)</f>
        <v>-31.431146259321622</v>
      </c>
      <c r="G20" s="47"/>
      <c r="H20" s="54">
        <v>-1.1999999999999999E-3</v>
      </c>
      <c r="I20" s="54">
        <v>0</v>
      </c>
      <c r="J20" s="46"/>
    </row>
    <row r="21" spans="1:23" ht="12" customHeight="1" x14ac:dyDescent="0.2">
      <c r="D21" s="45"/>
      <c r="E21" s="45"/>
      <c r="F21" s="45"/>
      <c r="G21" s="45"/>
      <c r="H21" s="45"/>
      <c r="I21" s="45"/>
      <c r="J21" s="45"/>
    </row>
    <row r="22" spans="1:23" ht="12" customHeight="1" x14ac:dyDescent="0.2">
      <c r="D22" s="53"/>
      <c r="E22" s="51"/>
      <c r="F22" s="52"/>
      <c r="G22" s="51"/>
      <c r="H22" s="52"/>
      <c r="I22" s="51"/>
      <c r="J22" s="50"/>
    </row>
    <row r="23" spans="1:23" ht="12" customHeight="1" x14ac:dyDescent="0.2">
      <c r="D23" s="49"/>
      <c r="E23" s="47"/>
      <c r="F23" s="48"/>
      <c r="G23" s="47"/>
      <c r="H23" s="46"/>
      <c r="I23" s="47"/>
      <c r="J23" s="46"/>
    </row>
    <row r="24" spans="1:23" ht="12" customHeight="1" x14ac:dyDescent="0.2">
      <c r="D24" s="45"/>
      <c r="E24" s="45"/>
      <c r="F24" s="45"/>
      <c r="G24" s="45"/>
      <c r="H24" s="45"/>
      <c r="I24" s="45"/>
      <c r="J24" s="45"/>
    </row>
    <row r="26" spans="1:23" ht="15" x14ac:dyDescent="0.25">
      <c r="B26" s="44"/>
      <c r="C26" s="44"/>
      <c r="E26" s="44"/>
      <c r="F26" s="44"/>
      <c r="G26" s="44"/>
      <c r="H26" s="43"/>
      <c r="I26" s="43"/>
    </row>
    <row r="27" spans="1:23" x14ac:dyDescent="0.2">
      <c r="A27" s="40"/>
      <c r="B27" s="37"/>
      <c r="C27" s="38"/>
      <c r="D27" s="38"/>
      <c r="E27" s="38"/>
      <c r="F27" s="38"/>
      <c r="G27" s="38"/>
      <c r="H27" s="38"/>
      <c r="I27" s="38"/>
      <c r="J27" s="38"/>
      <c r="K27" s="39"/>
      <c r="L27" s="38" t="s">
        <v>85</v>
      </c>
      <c r="M27" s="38"/>
      <c r="N27" s="38" t="s">
        <v>84</v>
      </c>
      <c r="O27" s="38"/>
      <c r="P27" s="37" t="s">
        <v>83</v>
      </c>
      <c r="Q27" s="36"/>
      <c r="R27" s="35"/>
    </row>
    <row r="28" spans="1:23" x14ac:dyDescent="0.2">
      <c r="A28" s="34"/>
      <c r="B28" s="33" t="s">
        <v>82</v>
      </c>
      <c r="C28" s="31" t="s">
        <v>81</v>
      </c>
      <c r="D28" s="31" t="s">
        <v>80</v>
      </c>
      <c r="E28" s="31"/>
      <c r="F28" s="32" t="s">
        <v>79</v>
      </c>
      <c r="G28" s="32" t="s">
        <v>78</v>
      </c>
      <c r="H28" s="31" t="s">
        <v>77</v>
      </c>
      <c r="I28" s="31" t="s">
        <v>76</v>
      </c>
      <c r="J28" s="31" t="s">
        <v>75</v>
      </c>
      <c r="K28" s="28" t="s">
        <v>74</v>
      </c>
      <c r="L28" s="29" t="s">
        <v>73</v>
      </c>
      <c r="M28" s="29" t="s">
        <v>72</v>
      </c>
      <c r="N28" s="29" t="s">
        <v>73</v>
      </c>
      <c r="O28" s="29" t="s">
        <v>72</v>
      </c>
      <c r="P28" s="30" t="s">
        <v>71</v>
      </c>
      <c r="Q28" s="29" t="s">
        <v>70</v>
      </c>
      <c r="R28" s="28" t="s">
        <v>69</v>
      </c>
    </row>
    <row r="29" spans="1:23" s="13" customFormat="1" x14ac:dyDescent="0.2">
      <c r="A29" s="14"/>
      <c r="B29" s="20">
        <v>1</v>
      </c>
      <c r="C29" s="21" t="s">
        <v>68</v>
      </c>
      <c r="D29" s="20">
        <v>0</v>
      </c>
      <c r="E29" s="20" t="str">
        <f t="shared" ref="E29:E60" si="0">IF(F29&lt;4000,"low peak height","")</f>
        <v/>
      </c>
      <c r="F29" s="20">
        <v>6174</v>
      </c>
      <c r="G29" s="19">
        <v>39.134999999999998</v>
      </c>
      <c r="H29" s="19">
        <v>6.4184999999999999</v>
      </c>
      <c r="I29" s="19">
        <v>27.820999999999998</v>
      </c>
      <c r="J29" s="15">
        <v>1.8458060569843341E-2</v>
      </c>
      <c r="K29" s="15">
        <v>4.9764445139075353E-2</v>
      </c>
      <c r="L29" s="17">
        <f t="shared" ref="L29:L60" si="1">H29-(B29-$B$29)*$H$19</f>
        <v>6.4184999999999999</v>
      </c>
      <c r="M29" s="16">
        <f t="shared" ref="M29:M60" si="2">I29-(B29-$B$29)*$H$20</f>
        <v>27.820999999999998</v>
      </c>
      <c r="N29" s="16">
        <f t="shared" ref="N29:N60" si="3">L29+(F29-MIN($F$114:$F$124))*$I$19</f>
        <v>6.4184999999999999</v>
      </c>
      <c r="O29" s="16">
        <f t="shared" ref="O29:O60" si="4">M29-(F29-MIN($F$114:$F$124))*$I$20</f>
        <v>27.820999999999998</v>
      </c>
      <c r="P29" s="15">
        <f t="shared" ref="P29:P60" si="5">N29*$E$19+$F$19</f>
        <v>4.2890780749730819</v>
      </c>
      <c r="Q29" s="15">
        <f t="shared" ref="Q29:Q60" si="6">O29*$E$20+$F$20</f>
        <v>-4.4034728261875244</v>
      </c>
      <c r="R29" s="15">
        <f t="shared" ref="R29:R60" si="7">1.03092*Q29+30.92</f>
        <v>26.380371794026757</v>
      </c>
      <c r="S29" s="14"/>
      <c r="T29" s="14"/>
    </row>
    <row r="30" spans="1:23" s="13" customFormat="1" x14ac:dyDescent="0.2">
      <c r="A30" s="14"/>
      <c r="B30" s="26">
        <v>2</v>
      </c>
      <c r="C30" s="27" t="s">
        <v>67</v>
      </c>
      <c r="D30" s="26">
        <v>0</v>
      </c>
      <c r="E30" s="26" t="str">
        <f t="shared" si="0"/>
        <v/>
      </c>
      <c r="F30" s="26">
        <v>10977</v>
      </c>
      <c r="G30" s="24">
        <v>67.918000000000006</v>
      </c>
      <c r="H30" s="24">
        <v>6.4169999999999998</v>
      </c>
      <c r="I30" s="24">
        <v>27.947499999999998</v>
      </c>
      <c r="J30" s="23">
        <v>2.8261280933460833E-2</v>
      </c>
      <c r="K30" s="23">
        <v>4.5160823730308539E-2</v>
      </c>
      <c r="L30" s="25">
        <f t="shared" si="1"/>
        <v>6.4207999999999998</v>
      </c>
      <c r="M30" s="24">
        <f t="shared" si="2"/>
        <v>27.948699999999999</v>
      </c>
      <c r="N30" s="24">
        <f t="shared" si="3"/>
        <v>6.4207999999999998</v>
      </c>
      <c r="O30" s="24">
        <f t="shared" si="4"/>
        <v>27.948699999999999</v>
      </c>
      <c r="P30" s="23">
        <f t="shared" si="5"/>
        <v>4.2913623794005868</v>
      </c>
      <c r="Q30" s="23">
        <f t="shared" si="6"/>
        <v>-4.2794142410392126</v>
      </c>
      <c r="R30" s="23">
        <f t="shared" si="7"/>
        <v>26.508266270627857</v>
      </c>
      <c r="S30" s="14"/>
      <c r="T30" s="14"/>
      <c r="U30" s="22"/>
      <c r="V30" s="22"/>
      <c r="W30" s="22"/>
    </row>
    <row r="31" spans="1:23" s="13" customFormat="1" x14ac:dyDescent="0.2">
      <c r="A31" s="14"/>
      <c r="B31" s="20">
        <v>3</v>
      </c>
      <c r="C31" s="21" t="s">
        <v>119</v>
      </c>
      <c r="D31" s="20">
        <v>0</v>
      </c>
      <c r="E31" s="20" t="str">
        <f t="shared" si="0"/>
        <v/>
      </c>
      <c r="F31" s="20">
        <v>12814</v>
      </c>
      <c r="G31" s="19">
        <v>81.393000000000001</v>
      </c>
      <c r="H31" s="19">
        <v>-2.948</v>
      </c>
      <c r="I31" s="19">
        <v>8.4684999999999988</v>
      </c>
      <c r="J31" s="15">
        <v>1.5155856953666494E-2</v>
      </c>
      <c r="K31" s="15">
        <v>2.4427443582986836E-2</v>
      </c>
      <c r="L31" s="17">
        <f t="shared" si="1"/>
        <v>-2.9403999999999999</v>
      </c>
      <c r="M31" s="16">
        <f t="shared" si="2"/>
        <v>8.4708999999999985</v>
      </c>
      <c r="N31" s="16">
        <f t="shared" si="3"/>
        <v>-2.9403999999999999</v>
      </c>
      <c r="O31" s="16">
        <f t="shared" si="4"/>
        <v>8.4708999999999985</v>
      </c>
      <c r="P31" s="15">
        <f t="shared" si="5"/>
        <v>-5.0059552757118313</v>
      </c>
      <c r="Q31" s="15">
        <f t="shared" si="6"/>
        <v>-23.201797246535037</v>
      </c>
      <c r="R31" s="15">
        <f t="shared" si="7"/>
        <v>7.0008031826021018</v>
      </c>
      <c r="S31" s="14"/>
      <c r="T31" s="14"/>
    </row>
    <row r="32" spans="1:23" s="13" customFormat="1" x14ac:dyDescent="0.2">
      <c r="A32" s="14"/>
      <c r="B32" s="26">
        <v>4</v>
      </c>
      <c r="C32" s="27" t="s">
        <v>118</v>
      </c>
      <c r="D32" s="26">
        <v>0</v>
      </c>
      <c r="E32" s="26" t="str">
        <f t="shared" si="0"/>
        <v/>
      </c>
      <c r="F32" s="26">
        <v>13966</v>
      </c>
      <c r="G32" s="24">
        <v>86.355999999999995</v>
      </c>
      <c r="H32" s="24">
        <v>-2.968</v>
      </c>
      <c r="I32" s="24">
        <v>8.4710000000000001</v>
      </c>
      <c r="J32" s="23">
        <v>3.5770099245040002E-2</v>
      </c>
      <c r="K32" s="23">
        <v>3.6819831612868795E-2</v>
      </c>
      <c r="L32" s="25">
        <f t="shared" si="1"/>
        <v>-2.9565999999999999</v>
      </c>
      <c r="M32" s="24">
        <f t="shared" si="2"/>
        <v>8.4746000000000006</v>
      </c>
      <c r="N32" s="24">
        <f t="shared" si="3"/>
        <v>-2.9565999999999999</v>
      </c>
      <c r="O32" s="24">
        <f t="shared" si="4"/>
        <v>8.4746000000000006</v>
      </c>
      <c r="P32" s="23">
        <f t="shared" si="5"/>
        <v>-5.0220447242881701</v>
      </c>
      <c r="Q32" s="23">
        <f t="shared" si="6"/>
        <v>-23.198202753464958</v>
      </c>
      <c r="R32" s="23">
        <f t="shared" si="7"/>
        <v>7.0045088173979053</v>
      </c>
      <c r="S32" s="14"/>
      <c r="T32" s="14"/>
      <c r="U32" s="22"/>
      <c r="V32" s="22"/>
      <c r="W32" s="22"/>
    </row>
    <row r="33" spans="1:23" s="13" customFormat="1" x14ac:dyDescent="0.2">
      <c r="A33" s="14"/>
      <c r="B33" s="20">
        <v>5</v>
      </c>
      <c r="C33" s="21" t="s">
        <v>117</v>
      </c>
      <c r="D33" s="20">
        <v>0</v>
      </c>
      <c r="E33" s="20" t="str">
        <f t="shared" si="0"/>
        <v/>
      </c>
      <c r="F33" s="20">
        <v>9939</v>
      </c>
      <c r="G33" s="19">
        <v>62.698999999999998</v>
      </c>
      <c r="H33" s="19">
        <v>4.1210000000000004</v>
      </c>
      <c r="I33" s="19">
        <v>30.149000000000001</v>
      </c>
      <c r="J33" s="15">
        <v>8.5346353173407746E-2</v>
      </c>
      <c r="K33" s="15">
        <v>9.4727503925734147E-2</v>
      </c>
      <c r="L33" s="17">
        <f t="shared" si="1"/>
        <v>4.1362000000000005</v>
      </c>
      <c r="M33" s="16">
        <f t="shared" si="2"/>
        <v>30.1538</v>
      </c>
      <c r="N33" s="16">
        <f t="shared" si="3"/>
        <v>4.1362000000000005</v>
      </c>
      <c r="O33" s="16">
        <f t="shared" si="4"/>
        <v>30.1538</v>
      </c>
      <c r="P33" s="15">
        <f t="shared" si="5"/>
        <v>2.0223528598016225</v>
      </c>
      <c r="Q33" s="15">
        <f t="shared" si="6"/>
        <v>-2.137193519735014</v>
      </c>
      <c r="R33" s="15">
        <f t="shared" si="7"/>
        <v>28.716724456634779</v>
      </c>
      <c r="S33" s="14"/>
      <c r="T33" s="14"/>
    </row>
    <row r="34" spans="1:23" s="13" customFormat="1" x14ac:dyDescent="0.2">
      <c r="A34" s="14"/>
      <c r="B34" s="26">
        <v>6</v>
      </c>
      <c r="C34" s="27" t="s">
        <v>116</v>
      </c>
      <c r="D34" s="26">
        <v>0</v>
      </c>
      <c r="E34" s="26" t="str">
        <f t="shared" si="0"/>
        <v/>
      </c>
      <c r="F34" s="26">
        <v>11539</v>
      </c>
      <c r="G34" s="24">
        <v>72.016999999999996</v>
      </c>
      <c r="H34" s="24">
        <v>3.9714999999999998</v>
      </c>
      <c r="I34" s="24">
        <v>30.0185</v>
      </c>
      <c r="J34" s="23">
        <v>2.624880949681322E-2</v>
      </c>
      <c r="K34" s="23">
        <v>3.2090497035726799E-2</v>
      </c>
      <c r="L34" s="25">
        <f t="shared" si="1"/>
        <v>3.9904999999999999</v>
      </c>
      <c r="M34" s="24">
        <f t="shared" si="2"/>
        <v>30.0245</v>
      </c>
      <c r="N34" s="24">
        <f t="shared" si="3"/>
        <v>3.9904999999999999</v>
      </c>
      <c r="O34" s="24">
        <f t="shared" si="4"/>
        <v>30.0245</v>
      </c>
      <c r="P34" s="23">
        <f t="shared" si="5"/>
        <v>1.8776471401983788</v>
      </c>
      <c r="Q34" s="23">
        <f t="shared" si="6"/>
        <v>-2.2628064802649845</v>
      </c>
      <c r="R34" s="23">
        <f t="shared" si="7"/>
        <v>28.587227543365223</v>
      </c>
      <c r="S34" s="14"/>
      <c r="T34" s="14"/>
      <c r="U34" s="22"/>
      <c r="V34" s="22"/>
      <c r="W34" s="22"/>
    </row>
    <row r="35" spans="1:23" s="13" customFormat="1" x14ac:dyDescent="0.2">
      <c r="A35" s="14"/>
      <c r="B35" s="20">
        <v>7</v>
      </c>
      <c r="C35" s="21" t="s">
        <v>66</v>
      </c>
      <c r="D35" s="20">
        <v>0</v>
      </c>
      <c r="E35" s="20" t="str">
        <f t="shared" si="0"/>
        <v/>
      </c>
      <c r="F35" s="20">
        <v>16709</v>
      </c>
      <c r="G35" s="19">
        <v>104.90900000000001</v>
      </c>
      <c r="H35" s="19">
        <v>6.8920000000000003</v>
      </c>
      <c r="I35" s="19">
        <v>28.401499999999999</v>
      </c>
      <c r="J35" s="15">
        <v>8.5828317005519808E-2</v>
      </c>
      <c r="K35" s="15">
        <v>7.333280302838531E-2</v>
      </c>
      <c r="L35" s="17">
        <f t="shared" si="1"/>
        <v>6.9148000000000005</v>
      </c>
      <c r="M35" s="16">
        <f t="shared" si="2"/>
        <v>28.4087</v>
      </c>
      <c r="N35" s="16">
        <f t="shared" si="3"/>
        <v>6.9148000000000005</v>
      </c>
      <c r="O35" s="16">
        <f t="shared" si="4"/>
        <v>28.4087</v>
      </c>
      <c r="P35" s="15">
        <f t="shared" si="5"/>
        <v>4.7819912433951108</v>
      </c>
      <c r="Q35" s="15">
        <f t="shared" si="6"/>
        <v>-3.8325313188134942</v>
      </c>
      <c r="R35" s="15">
        <f t="shared" si="7"/>
        <v>26.968966812808794</v>
      </c>
      <c r="S35" s="14"/>
      <c r="T35" s="14"/>
    </row>
    <row r="36" spans="1:23" s="13" customFormat="1" x14ac:dyDescent="0.2">
      <c r="A36" s="14"/>
      <c r="B36" s="26">
        <v>8</v>
      </c>
      <c r="C36" s="27" t="s">
        <v>115</v>
      </c>
      <c r="D36" s="26">
        <v>0</v>
      </c>
      <c r="E36" s="26" t="str">
        <f t="shared" si="0"/>
        <v/>
      </c>
      <c r="F36" s="26">
        <v>10126</v>
      </c>
      <c r="G36" s="24">
        <v>63.901000000000003</v>
      </c>
      <c r="H36" s="24">
        <v>4.7625000000000002</v>
      </c>
      <c r="I36" s="24">
        <v>25.506999999999998</v>
      </c>
      <c r="J36" s="23">
        <v>2.3097618924902055E-2</v>
      </c>
      <c r="K36" s="23">
        <v>4.3391243356234746E-2</v>
      </c>
      <c r="L36" s="25">
        <f t="shared" si="1"/>
        <v>4.7891000000000004</v>
      </c>
      <c r="M36" s="24">
        <f t="shared" si="2"/>
        <v>25.5154</v>
      </c>
      <c r="N36" s="24">
        <f t="shared" si="3"/>
        <v>4.7891000000000004</v>
      </c>
      <c r="O36" s="24">
        <f t="shared" si="4"/>
        <v>25.5154</v>
      </c>
      <c r="P36" s="23">
        <f t="shared" si="5"/>
        <v>2.670797364461591</v>
      </c>
      <c r="Q36" s="23">
        <f t="shared" si="6"/>
        <v>-6.6433277511519009</v>
      </c>
      <c r="R36" s="23">
        <f t="shared" si="7"/>
        <v>24.071260554782484</v>
      </c>
      <c r="S36" s="14"/>
      <c r="T36" s="14"/>
      <c r="U36" s="22"/>
      <c r="V36" s="22"/>
      <c r="W36" s="22"/>
    </row>
    <row r="37" spans="1:23" s="13" customFormat="1" x14ac:dyDescent="0.2">
      <c r="A37" s="14"/>
      <c r="B37" s="20">
        <v>9</v>
      </c>
      <c r="C37" s="21" t="s">
        <v>114</v>
      </c>
      <c r="D37" s="20">
        <v>0</v>
      </c>
      <c r="E37" s="20" t="str">
        <f t="shared" si="0"/>
        <v/>
      </c>
      <c r="F37" s="20">
        <v>9354</v>
      </c>
      <c r="G37" s="19">
        <v>58.305999999999997</v>
      </c>
      <c r="H37" s="19">
        <v>4.7765000000000004</v>
      </c>
      <c r="I37" s="19">
        <v>27.395499999999998</v>
      </c>
      <c r="J37" s="15">
        <v>0.2634716303513529</v>
      </c>
      <c r="K37" s="15">
        <v>0.2163970887049998</v>
      </c>
      <c r="L37" s="17">
        <f t="shared" si="1"/>
        <v>4.8069000000000006</v>
      </c>
      <c r="M37" s="16">
        <f t="shared" si="2"/>
        <v>27.405099999999997</v>
      </c>
      <c r="N37" s="16">
        <f t="shared" si="3"/>
        <v>4.8069000000000006</v>
      </c>
      <c r="O37" s="16">
        <f t="shared" si="4"/>
        <v>27.405099999999997</v>
      </c>
      <c r="P37" s="15">
        <f t="shared" si="5"/>
        <v>2.6884758943788025</v>
      </c>
      <c r="Q37" s="15">
        <f t="shared" si="6"/>
        <v>-4.8075132769563886</v>
      </c>
      <c r="R37" s="15">
        <f t="shared" si="7"/>
        <v>25.963838412520122</v>
      </c>
      <c r="S37" s="14"/>
      <c r="T37" s="14"/>
    </row>
    <row r="38" spans="1:23" s="13" customFormat="1" x14ac:dyDescent="0.2">
      <c r="A38" s="14"/>
      <c r="B38" s="26">
        <v>10</v>
      </c>
      <c r="C38" s="27" t="s">
        <v>113</v>
      </c>
      <c r="D38" s="26">
        <v>0</v>
      </c>
      <c r="E38" s="26" t="str">
        <f t="shared" si="0"/>
        <v/>
      </c>
      <c r="F38" s="26">
        <v>16981</v>
      </c>
      <c r="G38" s="24">
        <v>106.044</v>
      </c>
      <c r="H38" s="24">
        <v>4.4094999999999995</v>
      </c>
      <c r="I38" s="24">
        <v>25.229999999999997</v>
      </c>
      <c r="J38" s="23">
        <v>4.4217643537393464E-2</v>
      </c>
      <c r="K38" s="23">
        <v>4.4300112866673964E-2</v>
      </c>
      <c r="L38" s="25">
        <f t="shared" si="1"/>
        <v>4.4436999999999998</v>
      </c>
      <c r="M38" s="24">
        <f t="shared" si="2"/>
        <v>25.240799999999997</v>
      </c>
      <c r="N38" s="24">
        <f t="shared" si="3"/>
        <v>4.4436999999999998</v>
      </c>
      <c r="O38" s="24">
        <f t="shared" si="4"/>
        <v>25.240799999999997</v>
      </c>
      <c r="P38" s="23">
        <f t="shared" si="5"/>
        <v>2.3277544300006419</v>
      </c>
      <c r="Q38" s="23">
        <f t="shared" si="6"/>
        <v>-6.9100974260283898</v>
      </c>
      <c r="R38" s="23">
        <f t="shared" si="7"/>
        <v>23.796242361558814</v>
      </c>
      <c r="S38" s="14"/>
      <c r="T38" s="14"/>
      <c r="U38" s="22"/>
      <c r="V38" s="22"/>
      <c r="W38" s="22"/>
    </row>
    <row r="39" spans="1:23" s="13" customFormat="1" x14ac:dyDescent="0.2">
      <c r="A39" s="14"/>
      <c r="B39" s="20">
        <v>11</v>
      </c>
      <c r="C39" s="21" t="s">
        <v>112</v>
      </c>
      <c r="D39" s="20">
        <v>0</v>
      </c>
      <c r="E39" s="20" t="str">
        <f t="shared" si="0"/>
        <v/>
      </c>
      <c r="F39" s="20">
        <v>15020</v>
      </c>
      <c r="G39" s="19">
        <v>95.712999999999994</v>
      </c>
      <c r="H39" s="19">
        <v>1.2290000000000001</v>
      </c>
      <c r="I39" s="19">
        <v>26.415999999999997</v>
      </c>
      <c r="J39" s="15">
        <v>7.7247653686050521E-2</v>
      </c>
      <c r="K39" s="15">
        <v>8.286253677024516E-2</v>
      </c>
      <c r="L39" s="17">
        <f t="shared" si="1"/>
        <v>1.2670000000000001</v>
      </c>
      <c r="M39" s="16">
        <f t="shared" si="2"/>
        <v>26.427999999999997</v>
      </c>
      <c r="N39" s="16">
        <f t="shared" si="3"/>
        <v>1.2670000000000001</v>
      </c>
      <c r="O39" s="16">
        <f t="shared" si="4"/>
        <v>26.427999999999997</v>
      </c>
      <c r="P39" s="15">
        <f t="shared" si="5"/>
        <v>-0.82726725471879736</v>
      </c>
      <c r="Q39" s="15">
        <f t="shared" si="6"/>
        <v>-5.7567508928406212</v>
      </c>
      <c r="R39" s="15">
        <f t="shared" si="7"/>
        <v>24.985250369552748</v>
      </c>
      <c r="S39" s="14"/>
      <c r="T39" s="14"/>
    </row>
    <row r="40" spans="1:23" s="13" customFormat="1" x14ac:dyDescent="0.2">
      <c r="A40" s="14"/>
      <c r="B40" s="26">
        <v>12</v>
      </c>
      <c r="C40" s="27" t="s">
        <v>111</v>
      </c>
      <c r="D40" s="26">
        <v>0</v>
      </c>
      <c r="E40" s="26" t="str">
        <f t="shared" si="0"/>
        <v/>
      </c>
      <c r="F40" s="26">
        <v>16927</v>
      </c>
      <c r="G40" s="24">
        <v>105.23399999999999</v>
      </c>
      <c r="H40" s="24">
        <v>6.8494999999999999</v>
      </c>
      <c r="I40" s="24">
        <v>25.368000000000002</v>
      </c>
      <c r="J40" s="23">
        <v>3.9903633919732201E-2</v>
      </c>
      <c r="K40" s="23">
        <v>4.1331585984571116E-2</v>
      </c>
      <c r="L40" s="25">
        <f t="shared" si="1"/>
        <v>6.8913000000000002</v>
      </c>
      <c r="M40" s="24">
        <f t="shared" si="2"/>
        <v>25.381200000000003</v>
      </c>
      <c r="N40" s="24">
        <f t="shared" si="3"/>
        <v>6.8913000000000002</v>
      </c>
      <c r="O40" s="24">
        <f t="shared" si="4"/>
        <v>25.381200000000003</v>
      </c>
      <c r="P40" s="23">
        <f t="shared" si="5"/>
        <v>4.7586516112010395</v>
      </c>
      <c r="Q40" s="23">
        <f t="shared" si="6"/>
        <v>-6.7737009862881834</v>
      </c>
      <c r="R40" s="23">
        <f t="shared" si="7"/>
        <v>23.936856179215788</v>
      </c>
      <c r="S40" s="14"/>
      <c r="T40" s="14"/>
      <c r="U40" s="22"/>
      <c r="V40" s="22"/>
      <c r="W40" s="22"/>
    </row>
    <row r="41" spans="1:23" s="13" customFormat="1" x14ac:dyDescent="0.2">
      <c r="A41" s="14"/>
      <c r="B41" s="20">
        <v>13</v>
      </c>
      <c r="C41" s="21" t="s">
        <v>110</v>
      </c>
      <c r="D41" s="20">
        <v>0</v>
      </c>
      <c r="E41" s="20" t="str">
        <f t="shared" si="0"/>
        <v/>
      </c>
      <c r="F41" s="20">
        <v>19924</v>
      </c>
      <c r="G41" s="19">
        <v>127.01300000000001</v>
      </c>
      <c r="H41" s="19">
        <v>4.0685000000000002</v>
      </c>
      <c r="I41" s="19">
        <v>25.051000000000002</v>
      </c>
      <c r="J41" s="15">
        <v>0.42944301135307816</v>
      </c>
      <c r="K41" s="15">
        <v>0.259373861443284</v>
      </c>
      <c r="L41" s="17">
        <f t="shared" si="1"/>
        <v>4.1141000000000005</v>
      </c>
      <c r="M41" s="16">
        <f t="shared" si="2"/>
        <v>25.0654</v>
      </c>
      <c r="N41" s="16">
        <f t="shared" si="3"/>
        <v>4.1141000000000005</v>
      </c>
      <c r="O41" s="16">
        <f t="shared" si="4"/>
        <v>25.0654</v>
      </c>
      <c r="P41" s="15">
        <f t="shared" si="5"/>
        <v>2.0004036737808146</v>
      </c>
      <c r="Q41" s="15">
        <f t="shared" si="6"/>
        <v>-7.0804958272422773</v>
      </c>
      <c r="R41" s="15">
        <f t="shared" si="7"/>
        <v>23.620575241779392</v>
      </c>
      <c r="S41" s="14"/>
      <c r="T41" s="14"/>
    </row>
    <row r="42" spans="1:23" s="13" customFormat="1" x14ac:dyDescent="0.2">
      <c r="A42" s="14"/>
      <c r="B42" s="26">
        <v>14</v>
      </c>
      <c r="C42" s="27" t="s">
        <v>109</v>
      </c>
      <c r="D42" s="26">
        <v>0</v>
      </c>
      <c r="E42" s="26" t="str">
        <f t="shared" si="0"/>
        <v/>
      </c>
      <c r="F42" s="26">
        <v>19360</v>
      </c>
      <c r="G42" s="24">
        <v>120.178</v>
      </c>
      <c r="H42" s="24">
        <v>4.3109999999999999</v>
      </c>
      <c r="I42" s="24">
        <v>25.161999999999999</v>
      </c>
      <c r="J42" s="23">
        <v>5.0147781605969458E-2</v>
      </c>
      <c r="K42" s="23">
        <v>3.0843151589940429E-2</v>
      </c>
      <c r="L42" s="25">
        <f t="shared" si="1"/>
        <v>4.3604000000000003</v>
      </c>
      <c r="M42" s="24">
        <f t="shared" si="2"/>
        <v>25.177599999999998</v>
      </c>
      <c r="N42" s="24">
        <f t="shared" si="3"/>
        <v>4.3604000000000003</v>
      </c>
      <c r="O42" s="24">
        <f t="shared" si="4"/>
        <v>25.177599999999998</v>
      </c>
      <c r="P42" s="23">
        <f t="shared" si="5"/>
        <v>2.2450228826914449</v>
      </c>
      <c r="Q42" s="23">
        <f t="shared" si="6"/>
        <v>-6.9714952536037451</v>
      </c>
      <c r="R42" s="23">
        <f t="shared" si="7"/>
        <v>23.732946113154828</v>
      </c>
      <c r="S42" s="14"/>
      <c r="T42" s="14"/>
      <c r="U42" s="22"/>
      <c r="V42" s="22"/>
      <c r="W42" s="22"/>
    </row>
    <row r="43" spans="1:23" s="13" customFormat="1" x14ac:dyDescent="0.2">
      <c r="A43" s="14"/>
      <c r="B43" s="20">
        <v>15</v>
      </c>
      <c r="C43" s="21" t="s">
        <v>108</v>
      </c>
      <c r="D43" s="20">
        <v>0</v>
      </c>
      <c r="E43" s="20" t="str">
        <f t="shared" si="0"/>
        <v/>
      </c>
      <c r="F43" s="20">
        <v>26575</v>
      </c>
      <c r="G43" s="19">
        <v>169.21700000000001</v>
      </c>
      <c r="H43" s="19">
        <v>1.8815</v>
      </c>
      <c r="I43" s="19">
        <v>25.372499999999999</v>
      </c>
      <c r="J43" s="15">
        <v>0.13726725756712704</v>
      </c>
      <c r="K43" s="15">
        <v>8.0834398618410561E-2</v>
      </c>
      <c r="L43" s="17">
        <f t="shared" si="1"/>
        <v>1.9346999999999999</v>
      </c>
      <c r="M43" s="16">
        <f t="shared" si="2"/>
        <v>25.389299999999999</v>
      </c>
      <c r="N43" s="16">
        <f t="shared" si="3"/>
        <v>1.9346999999999999</v>
      </c>
      <c r="O43" s="16">
        <f t="shared" si="4"/>
        <v>25.389299999999999</v>
      </c>
      <c r="P43" s="15">
        <f t="shared" si="5"/>
        <v>-0.16412374765575422</v>
      </c>
      <c r="Q43" s="15">
        <f t="shared" si="6"/>
        <v>-6.7658319609185611</v>
      </c>
      <c r="R43" s="15">
        <f t="shared" si="7"/>
        <v>23.94496851484984</v>
      </c>
      <c r="S43" s="14"/>
      <c r="T43" s="14"/>
    </row>
    <row r="44" spans="1:23" s="13" customFormat="1" x14ac:dyDescent="0.2">
      <c r="A44" s="14"/>
      <c r="B44" s="26">
        <v>16</v>
      </c>
      <c r="C44" s="27" t="s">
        <v>65</v>
      </c>
      <c r="D44" s="26">
        <v>0</v>
      </c>
      <c r="E44" s="26" t="str">
        <f t="shared" si="0"/>
        <v/>
      </c>
      <c r="F44" s="26">
        <v>13518</v>
      </c>
      <c r="G44" s="24">
        <v>84.885999999999996</v>
      </c>
      <c r="H44" s="24">
        <v>6.5</v>
      </c>
      <c r="I44" s="24">
        <v>28.063000000000002</v>
      </c>
      <c r="J44" s="23">
        <v>2.922841083603436E-2</v>
      </c>
      <c r="K44" s="23">
        <v>3.6894444026167407E-2</v>
      </c>
      <c r="L44" s="25">
        <f t="shared" si="1"/>
        <v>6.5570000000000004</v>
      </c>
      <c r="M44" s="24">
        <f t="shared" si="2"/>
        <v>28.081000000000003</v>
      </c>
      <c r="N44" s="24">
        <f t="shared" si="3"/>
        <v>6.5570000000000004</v>
      </c>
      <c r="O44" s="24">
        <f t="shared" si="4"/>
        <v>28.081000000000003</v>
      </c>
      <c r="P44" s="23">
        <f t="shared" si="5"/>
        <v>4.4266329285423973</v>
      </c>
      <c r="Q44" s="23">
        <f t="shared" si="6"/>
        <v>-4.1508868266686356</v>
      </c>
      <c r="R44" s="23">
        <f t="shared" si="7"/>
        <v>26.64076775265077</v>
      </c>
      <c r="S44" s="14"/>
      <c r="T44" s="14"/>
      <c r="U44" s="22"/>
      <c r="V44" s="22"/>
      <c r="W44" s="22"/>
    </row>
    <row r="45" spans="1:23" s="13" customFormat="1" x14ac:dyDescent="0.2">
      <c r="A45" s="14"/>
      <c r="B45" s="20">
        <v>17</v>
      </c>
      <c r="C45" s="21" t="s">
        <v>107</v>
      </c>
      <c r="D45" s="20">
        <v>0</v>
      </c>
      <c r="E45" s="20" t="str">
        <f t="shared" si="0"/>
        <v/>
      </c>
      <c r="F45" s="20">
        <v>15648</v>
      </c>
      <c r="G45" s="19">
        <v>98.174000000000007</v>
      </c>
      <c r="H45" s="19">
        <v>1.3855</v>
      </c>
      <c r="I45" s="19">
        <v>25.595500000000001</v>
      </c>
      <c r="J45" s="15">
        <v>9.2112431300015132E-2</v>
      </c>
      <c r="K45" s="15">
        <v>7.4469456826272665E-2</v>
      </c>
      <c r="L45" s="17">
        <f t="shared" si="1"/>
        <v>1.4462999999999999</v>
      </c>
      <c r="M45" s="16">
        <f t="shared" si="2"/>
        <v>25.614700000000003</v>
      </c>
      <c r="N45" s="16">
        <f t="shared" si="3"/>
        <v>1.4462999999999999</v>
      </c>
      <c r="O45" s="16">
        <f t="shared" si="4"/>
        <v>25.614700000000003</v>
      </c>
      <c r="P45" s="15">
        <f t="shared" si="5"/>
        <v>-0.64919082695722241</v>
      </c>
      <c r="Q45" s="15">
        <f t="shared" si="6"/>
        <v>-6.5468593290279564</v>
      </c>
      <c r="R45" s="15">
        <f t="shared" si="7"/>
        <v>24.170711780518502</v>
      </c>
      <c r="S45" s="14"/>
      <c r="T45" s="14"/>
    </row>
    <row r="46" spans="1:23" s="13" customFormat="1" x14ac:dyDescent="0.2">
      <c r="A46" s="14"/>
      <c r="B46" s="26">
        <v>18</v>
      </c>
      <c r="C46" s="27" t="s">
        <v>106</v>
      </c>
      <c r="D46" s="26">
        <v>0</v>
      </c>
      <c r="E46" s="26" t="str">
        <f t="shared" si="0"/>
        <v/>
      </c>
      <c r="F46" s="26">
        <v>4788</v>
      </c>
      <c r="G46" s="24">
        <v>29.956</v>
      </c>
      <c r="H46" s="24">
        <v>-1.9975000000000001</v>
      </c>
      <c r="I46" s="24">
        <v>30.567</v>
      </c>
      <c r="J46" s="23">
        <v>1.6831518053936671E-2</v>
      </c>
      <c r="K46" s="23">
        <v>4.7140216376253818E-2</v>
      </c>
      <c r="L46" s="25">
        <f t="shared" si="1"/>
        <v>-1.9329000000000001</v>
      </c>
      <c r="M46" s="24">
        <f t="shared" si="2"/>
        <v>30.587399999999999</v>
      </c>
      <c r="N46" s="24">
        <f t="shared" si="3"/>
        <v>-1.9329000000000001</v>
      </c>
      <c r="O46" s="24">
        <f t="shared" si="4"/>
        <v>30.587399999999999</v>
      </c>
      <c r="P46" s="23">
        <f t="shared" si="5"/>
        <v>-4.0053306188808948</v>
      </c>
      <c r="Q46" s="23">
        <f t="shared" si="6"/>
        <v>-1.7159577913066002</v>
      </c>
      <c r="R46" s="23">
        <f t="shared" si="7"/>
        <v>29.150984793786201</v>
      </c>
      <c r="S46" s="14"/>
      <c r="T46" s="14"/>
      <c r="U46" s="22"/>
      <c r="V46" s="22"/>
      <c r="W46" s="22"/>
    </row>
    <row r="47" spans="1:23" s="13" customFormat="1" x14ac:dyDescent="0.2">
      <c r="A47" s="14"/>
      <c r="B47" s="20">
        <v>19</v>
      </c>
      <c r="C47" s="21" t="s">
        <v>105</v>
      </c>
      <c r="D47" s="20">
        <v>0</v>
      </c>
      <c r="E47" s="20" t="str">
        <f t="shared" si="0"/>
        <v/>
      </c>
      <c r="F47" s="20">
        <v>21610</v>
      </c>
      <c r="G47" s="19">
        <v>136.06399999999999</v>
      </c>
      <c r="H47" s="19">
        <v>6.1539999999999999</v>
      </c>
      <c r="I47" s="19">
        <v>25.593499999999999</v>
      </c>
      <c r="J47" s="15">
        <v>0.16000781230927455</v>
      </c>
      <c r="K47" s="15">
        <v>0.11844703457664107</v>
      </c>
      <c r="L47" s="17">
        <f t="shared" si="1"/>
        <v>6.2223999999999995</v>
      </c>
      <c r="M47" s="16">
        <f t="shared" si="2"/>
        <v>25.615099999999998</v>
      </c>
      <c r="N47" s="16">
        <f t="shared" si="3"/>
        <v>6.2223999999999995</v>
      </c>
      <c r="O47" s="16">
        <f t="shared" si="4"/>
        <v>25.615099999999998</v>
      </c>
      <c r="P47" s="15">
        <f t="shared" si="5"/>
        <v>4.0943162931323407</v>
      </c>
      <c r="Q47" s="15">
        <f t="shared" si="6"/>
        <v>-6.5464707351825489</v>
      </c>
      <c r="R47" s="15">
        <f t="shared" si="7"/>
        <v>24.171112389685607</v>
      </c>
      <c r="S47" s="14"/>
      <c r="T47" s="14"/>
    </row>
    <row r="48" spans="1:23" s="13" customFormat="1" x14ac:dyDescent="0.2">
      <c r="A48" s="14"/>
      <c r="B48" s="26">
        <v>20</v>
      </c>
      <c r="C48" s="27" t="s">
        <v>104</v>
      </c>
      <c r="D48" s="26">
        <v>0</v>
      </c>
      <c r="E48" s="26" t="str">
        <f t="shared" si="0"/>
        <v/>
      </c>
      <c r="F48" s="26">
        <v>6680</v>
      </c>
      <c r="G48" s="24">
        <v>42.328000000000003</v>
      </c>
      <c r="H48" s="24">
        <v>4.2014999999999993</v>
      </c>
      <c r="I48" s="24">
        <v>25.603000000000002</v>
      </c>
      <c r="J48" s="23">
        <v>1.463898903613229E-2</v>
      </c>
      <c r="K48" s="23">
        <v>3.2896808355827249E-2</v>
      </c>
      <c r="L48" s="25">
        <f t="shared" si="1"/>
        <v>4.2736999999999989</v>
      </c>
      <c r="M48" s="24">
        <f t="shared" si="2"/>
        <v>25.625800000000002</v>
      </c>
      <c r="N48" s="24">
        <f t="shared" si="3"/>
        <v>4.2736999999999989</v>
      </c>
      <c r="O48" s="24">
        <f t="shared" si="4"/>
        <v>25.625800000000002</v>
      </c>
      <c r="P48" s="23">
        <f t="shared" si="5"/>
        <v>2.1589145375328904</v>
      </c>
      <c r="Q48" s="23">
        <f t="shared" si="6"/>
        <v>-6.5360758498177276</v>
      </c>
      <c r="R48" s="23">
        <f t="shared" si="7"/>
        <v>24.181828684905909</v>
      </c>
      <c r="S48" s="14"/>
      <c r="T48" s="14"/>
      <c r="U48" s="22"/>
      <c r="V48" s="22"/>
      <c r="W48" s="22"/>
    </row>
    <row r="49" spans="1:23" s="13" customFormat="1" x14ac:dyDescent="0.2">
      <c r="A49" s="14"/>
      <c r="B49" s="20">
        <v>21</v>
      </c>
      <c r="C49" s="21" t="s">
        <v>103</v>
      </c>
      <c r="D49" s="20">
        <v>0</v>
      </c>
      <c r="E49" s="20" t="str">
        <f t="shared" si="0"/>
        <v/>
      </c>
      <c r="F49" s="20">
        <v>6235</v>
      </c>
      <c r="G49" s="19">
        <v>38.500999999999998</v>
      </c>
      <c r="H49" s="19">
        <v>1.262</v>
      </c>
      <c r="I49" s="19">
        <v>31.331</v>
      </c>
      <c r="J49" s="15">
        <v>4.7199576269284421E-2</v>
      </c>
      <c r="K49" s="15">
        <v>4.544007042248123E-2</v>
      </c>
      <c r="L49" s="17">
        <f t="shared" si="1"/>
        <v>1.3380000000000001</v>
      </c>
      <c r="M49" s="16">
        <f t="shared" si="2"/>
        <v>31.355</v>
      </c>
      <c r="N49" s="16">
        <f t="shared" si="3"/>
        <v>1.3380000000000001</v>
      </c>
      <c r="O49" s="16">
        <f t="shared" si="4"/>
        <v>31.355</v>
      </c>
      <c r="P49" s="15">
        <f t="shared" si="5"/>
        <v>-0.75675177021756013</v>
      </c>
      <c r="Q49" s="15">
        <f t="shared" si="6"/>
        <v>-0.97024620195777089</v>
      </c>
      <c r="R49" s="15">
        <f t="shared" si="7"/>
        <v>29.919753785477695</v>
      </c>
      <c r="S49" s="14"/>
      <c r="T49" s="14"/>
    </row>
    <row r="50" spans="1:23" s="13" customFormat="1" x14ac:dyDescent="0.2">
      <c r="A50" s="14"/>
      <c r="B50" s="26">
        <v>22</v>
      </c>
      <c r="C50" s="27" t="s">
        <v>102</v>
      </c>
      <c r="D50" s="26">
        <v>0</v>
      </c>
      <c r="E50" s="26" t="str">
        <f t="shared" si="0"/>
        <v/>
      </c>
      <c r="F50" s="26">
        <v>12911</v>
      </c>
      <c r="G50" s="24">
        <v>82.233999999999995</v>
      </c>
      <c r="H50" s="24">
        <v>-7</v>
      </c>
      <c r="I50" s="24">
        <v>26.746000000000002</v>
      </c>
      <c r="J50" s="23">
        <v>2.4413111231467437E-2</v>
      </c>
      <c r="K50" s="23">
        <v>4.1051187558948286E-2</v>
      </c>
      <c r="L50" s="25">
        <f t="shared" si="1"/>
        <v>-6.9202000000000004</v>
      </c>
      <c r="M50" s="24">
        <f t="shared" si="2"/>
        <v>26.771200000000004</v>
      </c>
      <c r="N50" s="24">
        <f t="shared" si="3"/>
        <v>-6.9202000000000004</v>
      </c>
      <c r="O50" s="24">
        <f t="shared" si="4"/>
        <v>26.771200000000004</v>
      </c>
      <c r="P50" s="23">
        <f t="shared" si="5"/>
        <v>-8.9585964759656882</v>
      </c>
      <c r="Q50" s="23">
        <f t="shared" si="6"/>
        <v>-5.4233373734756896</v>
      </c>
      <c r="R50" s="23">
        <f t="shared" si="7"/>
        <v>25.328973034936443</v>
      </c>
      <c r="S50" s="14"/>
      <c r="T50" s="14"/>
      <c r="U50" s="22"/>
      <c r="V50" s="22"/>
      <c r="W50" s="22"/>
    </row>
    <row r="51" spans="1:23" s="13" customFormat="1" x14ac:dyDescent="0.2">
      <c r="A51" s="14"/>
      <c r="B51" s="20">
        <v>23</v>
      </c>
      <c r="C51" s="21" t="s">
        <v>101</v>
      </c>
      <c r="D51" s="20">
        <v>0</v>
      </c>
      <c r="E51" s="20" t="str">
        <f t="shared" si="0"/>
        <v/>
      </c>
      <c r="F51" s="20">
        <v>15530</v>
      </c>
      <c r="G51" s="19">
        <v>96.164000000000001</v>
      </c>
      <c r="H51" s="19">
        <v>4.577</v>
      </c>
      <c r="I51" s="19">
        <v>25.275500000000001</v>
      </c>
      <c r="J51" s="15">
        <v>6.8842574036710749E-2</v>
      </c>
      <c r="K51" s="15">
        <v>5.9094839030155583E-2</v>
      </c>
      <c r="L51" s="17">
        <f t="shared" si="1"/>
        <v>4.6605999999999996</v>
      </c>
      <c r="M51" s="16">
        <f t="shared" si="2"/>
        <v>25.3019</v>
      </c>
      <c r="N51" s="16">
        <f t="shared" si="3"/>
        <v>4.6605999999999996</v>
      </c>
      <c r="O51" s="16">
        <f t="shared" si="4"/>
        <v>25.3019</v>
      </c>
      <c r="P51" s="15">
        <f t="shared" si="5"/>
        <v>2.5431742692727317</v>
      </c>
      <c r="Q51" s="15">
        <f t="shared" si="6"/>
        <v>-6.8507397161414474</v>
      </c>
      <c r="R51" s="15">
        <f t="shared" si="7"/>
        <v>23.857435411835461</v>
      </c>
      <c r="S51" s="14"/>
      <c r="T51" s="14"/>
    </row>
    <row r="52" spans="1:23" s="13" customFormat="1" x14ac:dyDescent="0.2">
      <c r="A52" s="14"/>
      <c r="B52" s="26">
        <v>24</v>
      </c>
      <c r="C52" s="27" t="s">
        <v>100</v>
      </c>
      <c r="D52" s="26">
        <v>0</v>
      </c>
      <c r="E52" s="26" t="str">
        <f t="shared" si="0"/>
        <v/>
      </c>
      <c r="F52" s="26">
        <v>13326</v>
      </c>
      <c r="G52" s="24">
        <v>84.117000000000004</v>
      </c>
      <c r="H52" s="24">
        <v>4.4525000000000006</v>
      </c>
      <c r="I52" s="24">
        <v>30.019500000000001</v>
      </c>
      <c r="J52" s="23">
        <v>4.4424092562482337E-2</v>
      </c>
      <c r="K52" s="23">
        <v>4.9816663878665526E-2</v>
      </c>
      <c r="L52" s="25">
        <f t="shared" si="1"/>
        <v>4.5399000000000003</v>
      </c>
      <c r="M52" s="24">
        <f t="shared" si="2"/>
        <v>30.0471</v>
      </c>
      <c r="N52" s="24">
        <f t="shared" si="3"/>
        <v>4.5399000000000003</v>
      </c>
      <c r="O52" s="24">
        <f t="shared" si="4"/>
        <v>30.0471</v>
      </c>
      <c r="P52" s="23">
        <f t="shared" si="5"/>
        <v>2.4232979456206287</v>
      </c>
      <c r="Q52" s="23">
        <f t="shared" si="6"/>
        <v>-2.2408509279991122</v>
      </c>
      <c r="R52" s="23">
        <f t="shared" si="7"/>
        <v>28.609861961307157</v>
      </c>
      <c r="S52" s="14"/>
      <c r="T52" s="14"/>
      <c r="U52" s="22"/>
      <c r="V52" s="22"/>
      <c r="W52" s="22"/>
    </row>
    <row r="53" spans="1:23" s="13" customFormat="1" x14ac:dyDescent="0.2">
      <c r="A53" s="14"/>
      <c r="B53" s="20">
        <v>25</v>
      </c>
      <c r="C53" s="21" t="s">
        <v>65</v>
      </c>
      <c r="D53" s="20">
        <v>0</v>
      </c>
      <c r="E53" s="20" t="str">
        <f t="shared" si="0"/>
        <v/>
      </c>
      <c r="F53" s="20">
        <v>9990</v>
      </c>
      <c r="G53" s="19">
        <v>62.070999999999998</v>
      </c>
      <c r="H53" s="19">
        <v>6.7625000000000002</v>
      </c>
      <c r="I53" s="19">
        <v>28.217500000000001</v>
      </c>
      <c r="J53" s="15">
        <v>0.14955433795112713</v>
      </c>
      <c r="K53" s="15">
        <v>0.10085881220795721</v>
      </c>
      <c r="L53" s="17">
        <f t="shared" si="1"/>
        <v>6.8536999999999999</v>
      </c>
      <c r="M53" s="16">
        <f t="shared" si="2"/>
        <v>28.246300000000002</v>
      </c>
      <c r="N53" s="16">
        <f t="shared" si="3"/>
        <v>6.8536999999999999</v>
      </c>
      <c r="O53" s="16">
        <f t="shared" si="4"/>
        <v>28.246300000000002</v>
      </c>
      <c r="P53" s="15">
        <f t="shared" si="5"/>
        <v>4.7213081996905251</v>
      </c>
      <c r="Q53" s="15">
        <f t="shared" si="6"/>
        <v>-3.9903004200514403</v>
      </c>
      <c r="R53" s="15">
        <f t="shared" si="7"/>
        <v>26.806319490960572</v>
      </c>
      <c r="S53" s="14"/>
      <c r="T53" s="14"/>
    </row>
    <row r="54" spans="1:23" s="13" customFormat="1" x14ac:dyDescent="0.2">
      <c r="A54" s="14"/>
      <c r="B54" s="26">
        <v>26</v>
      </c>
      <c r="C54" s="27" t="s">
        <v>99</v>
      </c>
      <c r="D54" s="26">
        <v>0</v>
      </c>
      <c r="E54" s="26" t="str">
        <f t="shared" si="0"/>
        <v/>
      </c>
      <c r="F54" s="26">
        <v>7748</v>
      </c>
      <c r="G54" s="24">
        <v>48.594000000000001</v>
      </c>
      <c r="H54" s="24">
        <v>-0.29549999999999998</v>
      </c>
      <c r="I54" s="24">
        <v>27.112000000000002</v>
      </c>
      <c r="J54" s="23">
        <v>2.355419283269965E-2</v>
      </c>
      <c r="K54" s="23">
        <v>4.6615448083227158E-2</v>
      </c>
      <c r="L54" s="25">
        <f t="shared" si="1"/>
        <v>-0.20049999999999998</v>
      </c>
      <c r="M54" s="24">
        <f t="shared" si="2"/>
        <v>27.142000000000003</v>
      </c>
      <c r="N54" s="24">
        <f t="shared" si="3"/>
        <v>-0.20049999999999998</v>
      </c>
      <c r="O54" s="24">
        <f t="shared" si="4"/>
        <v>27.142000000000003</v>
      </c>
      <c r="P54" s="23">
        <f t="shared" si="5"/>
        <v>-2.2847527970507073</v>
      </c>
      <c r="Q54" s="23">
        <f t="shared" si="6"/>
        <v>-5.0631108787772199</v>
      </c>
      <c r="R54" s="23">
        <f t="shared" si="7"/>
        <v>25.70033773285099</v>
      </c>
      <c r="S54" s="14"/>
      <c r="T54" s="14"/>
      <c r="U54" s="22"/>
      <c r="V54" s="22"/>
      <c r="W54" s="22"/>
    </row>
    <row r="55" spans="1:23" s="13" customFormat="1" x14ac:dyDescent="0.2">
      <c r="A55" s="14"/>
      <c r="B55" s="20">
        <v>27</v>
      </c>
      <c r="C55" s="21" t="s">
        <v>98</v>
      </c>
      <c r="D55" s="20">
        <v>0</v>
      </c>
      <c r="E55" s="20" t="str">
        <f t="shared" si="0"/>
        <v/>
      </c>
      <c r="F55" s="20">
        <v>10025</v>
      </c>
      <c r="G55" s="19">
        <v>62.656999999999996</v>
      </c>
      <c r="H55" s="19">
        <v>-0.21049999999999999</v>
      </c>
      <c r="I55" s="19">
        <v>27.241</v>
      </c>
      <c r="J55" s="15">
        <v>5.0425192116639359E-2</v>
      </c>
      <c r="K55" s="15">
        <v>6.0627551492699494E-2</v>
      </c>
      <c r="L55" s="17">
        <f t="shared" si="1"/>
        <v>-0.11169999999999999</v>
      </c>
      <c r="M55" s="16">
        <f t="shared" si="2"/>
        <v>27.272199999999998</v>
      </c>
      <c r="N55" s="16">
        <f t="shared" si="3"/>
        <v>-0.11169999999999999</v>
      </c>
      <c r="O55" s="16">
        <f t="shared" si="4"/>
        <v>27.272199999999998</v>
      </c>
      <c r="P55" s="15">
        <f t="shared" si="5"/>
        <v>-2.1965587826322586</v>
      </c>
      <c r="Q55" s="15">
        <f t="shared" si="6"/>
        <v>-4.936623582095077</v>
      </c>
      <c r="R55" s="15">
        <f t="shared" si="7"/>
        <v>25.830736016746545</v>
      </c>
      <c r="S55" s="14"/>
      <c r="T55" s="14"/>
    </row>
    <row r="56" spans="1:23" s="13" customFormat="1" x14ac:dyDescent="0.2">
      <c r="A56" s="14"/>
      <c r="B56" s="26">
        <v>28</v>
      </c>
      <c r="C56" s="27" t="s">
        <v>97</v>
      </c>
      <c r="D56" s="26">
        <v>0</v>
      </c>
      <c r="E56" s="26" t="str">
        <f t="shared" si="0"/>
        <v/>
      </c>
      <c r="F56" s="26">
        <v>13028</v>
      </c>
      <c r="G56" s="24">
        <v>81.566999999999993</v>
      </c>
      <c r="H56" s="24">
        <v>4.258</v>
      </c>
      <c r="I56" s="24">
        <v>25.042499999999997</v>
      </c>
      <c r="J56" s="23">
        <v>3.266802718255294E-2</v>
      </c>
      <c r="K56" s="23">
        <v>5.4338752286007125E-2</v>
      </c>
      <c r="L56" s="25">
        <f t="shared" si="1"/>
        <v>4.3605999999999998</v>
      </c>
      <c r="M56" s="24">
        <f t="shared" si="2"/>
        <v>25.074899999999996</v>
      </c>
      <c r="N56" s="24">
        <f t="shared" si="3"/>
        <v>4.3605999999999998</v>
      </c>
      <c r="O56" s="24">
        <f t="shared" si="4"/>
        <v>25.074899999999996</v>
      </c>
      <c r="P56" s="23">
        <f t="shared" si="5"/>
        <v>2.2452215178590533</v>
      </c>
      <c r="Q56" s="23">
        <f t="shared" si="6"/>
        <v>-7.0712667234137072</v>
      </c>
      <c r="R56" s="23">
        <f t="shared" si="7"/>
        <v>23.630089709498343</v>
      </c>
      <c r="S56" s="14"/>
      <c r="T56" s="14"/>
      <c r="U56" s="22"/>
      <c r="V56" s="22"/>
      <c r="W56" s="22"/>
    </row>
    <row r="57" spans="1:23" s="13" customFormat="1" x14ac:dyDescent="0.2">
      <c r="A57" s="14"/>
      <c r="B57" s="20">
        <v>29</v>
      </c>
      <c r="C57" s="21" t="s">
        <v>96</v>
      </c>
      <c r="D57" s="20">
        <v>0</v>
      </c>
      <c r="E57" s="20" t="str">
        <f t="shared" si="0"/>
        <v/>
      </c>
      <c r="F57" s="20">
        <v>9452</v>
      </c>
      <c r="G57" s="19">
        <v>60.024999999999999</v>
      </c>
      <c r="H57" s="19">
        <v>-1.44</v>
      </c>
      <c r="I57" s="19">
        <v>31.374000000000002</v>
      </c>
      <c r="J57" s="15">
        <v>0.15561169621850368</v>
      </c>
      <c r="K57" s="15">
        <v>0.11813847806705455</v>
      </c>
      <c r="L57" s="17">
        <f t="shared" si="1"/>
        <v>-1.3335999999999999</v>
      </c>
      <c r="M57" s="16">
        <f t="shared" si="2"/>
        <v>31.407600000000002</v>
      </c>
      <c r="N57" s="16">
        <f t="shared" si="3"/>
        <v>-1.3335999999999999</v>
      </c>
      <c r="O57" s="16">
        <f t="shared" si="4"/>
        <v>31.407600000000002</v>
      </c>
      <c r="P57" s="15">
        <f t="shared" si="5"/>
        <v>-3.4101203391401702</v>
      </c>
      <c r="Q57" s="15">
        <f t="shared" si="6"/>
        <v>-0.91914611128587254</v>
      </c>
      <c r="R57" s="15">
        <f t="shared" si="7"/>
        <v>29.97243389095317</v>
      </c>
      <c r="S57" s="14"/>
      <c r="T57" s="14"/>
    </row>
    <row r="58" spans="1:23" s="13" customFormat="1" x14ac:dyDescent="0.2">
      <c r="A58" s="14"/>
      <c r="B58" s="26">
        <v>30</v>
      </c>
      <c r="C58" s="27" t="s">
        <v>95</v>
      </c>
      <c r="D58" s="26">
        <v>0</v>
      </c>
      <c r="E58" s="26" t="str">
        <f t="shared" si="0"/>
        <v/>
      </c>
      <c r="F58" s="26">
        <v>14484</v>
      </c>
      <c r="G58" s="24">
        <v>90.260999999999996</v>
      </c>
      <c r="H58" s="24">
        <v>5.8140000000000001</v>
      </c>
      <c r="I58" s="24">
        <v>26.387</v>
      </c>
      <c r="J58" s="23">
        <v>2.4521419208520363E-2</v>
      </c>
      <c r="K58" s="23">
        <v>4.7504736605941796E-2</v>
      </c>
      <c r="L58" s="25">
        <f t="shared" si="1"/>
        <v>5.9241999999999999</v>
      </c>
      <c r="M58" s="24">
        <f t="shared" si="2"/>
        <v>26.421800000000001</v>
      </c>
      <c r="N58" s="24">
        <f t="shared" si="3"/>
        <v>5.9241999999999999</v>
      </c>
      <c r="O58" s="24">
        <f t="shared" si="4"/>
        <v>26.421800000000001</v>
      </c>
      <c r="P58" s="23">
        <f t="shared" si="5"/>
        <v>3.7981512582271444</v>
      </c>
      <c r="Q58" s="23">
        <f t="shared" si="6"/>
        <v>-5.762774097444531</v>
      </c>
      <c r="R58" s="23">
        <f t="shared" si="7"/>
        <v>24.979040927462485</v>
      </c>
      <c r="S58" s="14"/>
      <c r="T58" s="14"/>
      <c r="U58" s="22"/>
      <c r="V58" s="22"/>
      <c r="W58" s="22"/>
    </row>
    <row r="59" spans="1:23" s="13" customFormat="1" x14ac:dyDescent="0.2">
      <c r="A59" s="14"/>
      <c r="B59" s="20">
        <v>31</v>
      </c>
      <c r="C59" s="21" t="s">
        <v>94</v>
      </c>
      <c r="D59" s="20">
        <v>0</v>
      </c>
      <c r="E59" s="20" t="str">
        <f t="shared" si="0"/>
        <v/>
      </c>
      <c r="F59" s="20">
        <v>15152</v>
      </c>
      <c r="G59" s="19">
        <v>96.567999999999998</v>
      </c>
      <c r="H59" s="19">
        <v>7.1970000000000001</v>
      </c>
      <c r="I59" s="19">
        <v>28.715</v>
      </c>
      <c r="J59" s="15">
        <v>0.34899169044548911</v>
      </c>
      <c r="K59" s="15">
        <v>0.2231479329951323</v>
      </c>
      <c r="L59" s="17">
        <f t="shared" si="1"/>
        <v>7.3109999999999999</v>
      </c>
      <c r="M59" s="16">
        <f t="shared" si="2"/>
        <v>28.751000000000001</v>
      </c>
      <c r="N59" s="16">
        <f t="shared" si="3"/>
        <v>7.3109999999999999</v>
      </c>
      <c r="O59" s="16">
        <f t="shared" si="4"/>
        <v>28.751000000000001</v>
      </c>
      <c r="P59" s="15">
        <f t="shared" si="5"/>
        <v>5.1754875104287752</v>
      </c>
      <c r="Q59" s="15">
        <f t="shared" si="6"/>
        <v>-3.4999921356007455</v>
      </c>
      <c r="R59" s="15">
        <f t="shared" si="7"/>
        <v>27.311788107566482</v>
      </c>
      <c r="S59" s="14"/>
      <c r="T59" s="14"/>
    </row>
    <row r="60" spans="1:23" s="13" customFormat="1" x14ac:dyDescent="0.2">
      <c r="A60" s="14"/>
      <c r="B60" s="26">
        <v>32</v>
      </c>
      <c r="C60" s="27" t="s">
        <v>93</v>
      </c>
      <c r="D60" s="26">
        <v>0</v>
      </c>
      <c r="E60" s="26" t="str">
        <f t="shared" si="0"/>
        <v/>
      </c>
      <c r="F60" s="26">
        <v>12251</v>
      </c>
      <c r="G60" s="24">
        <v>75.924000000000007</v>
      </c>
      <c r="H60" s="24">
        <v>6.2389999999999999</v>
      </c>
      <c r="I60" s="24">
        <v>27.983499999999999</v>
      </c>
      <c r="J60" s="23">
        <v>2.8908476265621676E-2</v>
      </c>
      <c r="K60" s="23">
        <v>4.0083662507311595E-2</v>
      </c>
      <c r="L60" s="25">
        <f t="shared" si="1"/>
        <v>6.3567999999999998</v>
      </c>
      <c r="M60" s="24">
        <f t="shared" si="2"/>
        <v>28.020699999999998</v>
      </c>
      <c r="N60" s="24">
        <f t="shared" si="3"/>
        <v>6.3567999999999998</v>
      </c>
      <c r="O60" s="24">
        <f t="shared" si="4"/>
        <v>28.020699999999998</v>
      </c>
      <c r="P60" s="23">
        <f t="shared" si="5"/>
        <v>4.2277991257656691</v>
      </c>
      <c r="Q60" s="23">
        <f t="shared" si="6"/>
        <v>-4.2094673488647523</v>
      </c>
      <c r="R60" s="23">
        <f t="shared" si="7"/>
        <v>26.580375920708352</v>
      </c>
      <c r="S60" s="14"/>
      <c r="T60" s="14"/>
      <c r="U60" s="22"/>
      <c r="V60" s="22"/>
      <c r="W60" s="22"/>
    </row>
    <row r="61" spans="1:23" s="13" customFormat="1" x14ac:dyDescent="0.2">
      <c r="A61" s="14"/>
      <c r="B61" s="20">
        <v>33</v>
      </c>
      <c r="C61" s="21" t="s">
        <v>92</v>
      </c>
      <c r="D61" s="20">
        <v>0</v>
      </c>
      <c r="E61" s="20" t="str">
        <f t="shared" ref="E61:E92" si="8">IF(F61&lt;4000,"low peak height","")</f>
        <v/>
      </c>
      <c r="F61" s="20">
        <v>11386</v>
      </c>
      <c r="G61" s="19">
        <v>71.960999999999999</v>
      </c>
      <c r="H61" s="19">
        <v>1.8374999999999999</v>
      </c>
      <c r="I61" s="19">
        <v>25.189999999999998</v>
      </c>
      <c r="J61" s="15">
        <v>7.9512892036449026E-2</v>
      </c>
      <c r="K61" s="15">
        <v>6.1027043185788193E-2</v>
      </c>
      <c r="L61" s="17">
        <f t="shared" ref="L61:L92" si="9">H61-(B61-$B$29)*$H$19</f>
        <v>1.9590999999999998</v>
      </c>
      <c r="M61" s="16">
        <f t="shared" ref="M61:M92" si="10">I61-(B61-$B$29)*$H$20</f>
        <v>25.228399999999997</v>
      </c>
      <c r="N61" s="16">
        <f t="shared" ref="N61:N92" si="11">L61+(F61-MIN($F$114:$F$124))*$I$19</f>
        <v>1.9590999999999998</v>
      </c>
      <c r="O61" s="16">
        <f t="shared" ref="O61:O92" si="12">M61-(F61-MIN($F$114:$F$124))*$I$20</f>
        <v>25.228399999999997</v>
      </c>
      <c r="P61" s="15">
        <f t="shared" ref="P61:P92" si="13">N61*$E$19+$F$19</f>
        <v>-0.13989025720744164</v>
      </c>
      <c r="Q61" s="15">
        <f t="shared" ref="Q61:Q92" si="14">O61*$E$20+$F$20</f>
        <v>-6.9221438352362128</v>
      </c>
      <c r="R61" s="15">
        <f t="shared" ref="R61:R92" si="15">1.03092*Q61+30.92</f>
        <v>23.783823477378284</v>
      </c>
      <c r="S61" s="14"/>
      <c r="T61" s="14"/>
    </row>
    <row r="62" spans="1:23" s="13" customFormat="1" x14ac:dyDescent="0.2">
      <c r="A62" s="14"/>
      <c r="B62" s="26">
        <v>34</v>
      </c>
      <c r="C62" s="27" t="s">
        <v>65</v>
      </c>
      <c r="D62" s="26">
        <v>0</v>
      </c>
      <c r="E62" s="26" t="str">
        <f t="shared" si="8"/>
        <v/>
      </c>
      <c r="F62" s="26">
        <v>14325</v>
      </c>
      <c r="G62" s="24">
        <v>95.096999999999994</v>
      </c>
      <c r="H62" s="24">
        <v>6.49</v>
      </c>
      <c r="I62" s="24">
        <v>28.078499999999998</v>
      </c>
      <c r="J62" s="23">
        <v>2.8428858577157184E-2</v>
      </c>
      <c r="K62" s="23">
        <v>4.5974993202827504E-2</v>
      </c>
      <c r="L62" s="25">
        <f t="shared" si="9"/>
        <v>6.6154000000000002</v>
      </c>
      <c r="M62" s="24">
        <f t="shared" si="10"/>
        <v>28.118099999999998</v>
      </c>
      <c r="N62" s="24">
        <f t="shared" si="11"/>
        <v>6.6154000000000002</v>
      </c>
      <c r="O62" s="24">
        <f t="shared" si="12"/>
        <v>28.118099999999998</v>
      </c>
      <c r="P62" s="23">
        <f t="shared" si="13"/>
        <v>4.4846343974842595</v>
      </c>
      <c r="Q62" s="23">
        <f t="shared" si="14"/>
        <v>-4.114844747506524</v>
      </c>
      <c r="R62" s="23">
        <f t="shared" si="15"/>
        <v>26.677924252900574</v>
      </c>
      <c r="S62" s="14"/>
      <c r="T62" s="14"/>
      <c r="U62" s="22"/>
      <c r="V62" s="22"/>
      <c r="W62" s="22"/>
    </row>
    <row r="63" spans="1:23" s="13" customFormat="1" x14ac:dyDescent="0.2">
      <c r="A63" s="14"/>
      <c r="B63" s="20">
        <v>35</v>
      </c>
      <c r="C63" s="21" t="s">
        <v>91</v>
      </c>
      <c r="D63" s="20">
        <v>0</v>
      </c>
      <c r="E63" s="20" t="str">
        <f t="shared" si="8"/>
        <v/>
      </c>
      <c r="F63" s="20">
        <v>10262</v>
      </c>
      <c r="G63" s="19">
        <v>64.742999999999995</v>
      </c>
      <c r="H63" s="19">
        <v>0.65600000000000003</v>
      </c>
      <c r="I63" s="19">
        <v>26.048000000000002</v>
      </c>
      <c r="J63" s="15">
        <v>0.17948203252693526</v>
      </c>
      <c r="K63" s="15">
        <v>0.13804093595741812</v>
      </c>
      <c r="L63" s="17">
        <f t="shared" si="9"/>
        <v>0.78520000000000001</v>
      </c>
      <c r="M63" s="16">
        <f t="shared" si="10"/>
        <v>26.088800000000003</v>
      </c>
      <c r="N63" s="16">
        <f t="shared" si="11"/>
        <v>0.78520000000000001</v>
      </c>
      <c r="O63" s="16">
        <f t="shared" si="12"/>
        <v>26.088800000000003</v>
      </c>
      <c r="P63" s="15">
        <f t="shared" si="13"/>
        <v>-1.3057793734891647</v>
      </c>
      <c r="Q63" s="15">
        <f t="shared" si="14"/>
        <v>-6.0862784737514062</v>
      </c>
      <c r="R63" s="15">
        <f t="shared" si="15"/>
        <v>24.645533795840201</v>
      </c>
      <c r="S63" s="14"/>
      <c r="T63" s="14"/>
    </row>
    <row r="64" spans="1:23" s="13" customFormat="1" x14ac:dyDescent="0.2">
      <c r="A64" s="14"/>
      <c r="B64" s="26">
        <v>36</v>
      </c>
      <c r="C64" s="27" t="s">
        <v>90</v>
      </c>
      <c r="D64" s="26">
        <v>0</v>
      </c>
      <c r="E64" s="26" t="str">
        <f t="shared" si="8"/>
        <v/>
      </c>
      <c r="F64" s="26">
        <v>11595</v>
      </c>
      <c r="G64" s="24">
        <v>71.861999999999995</v>
      </c>
      <c r="H64" s="24">
        <v>0.95950000000000002</v>
      </c>
      <c r="I64" s="24">
        <v>24.872500000000002</v>
      </c>
      <c r="J64" s="23">
        <v>3.6780429578785544E-2</v>
      </c>
      <c r="K64" s="23">
        <v>3.4136490739383442E-2</v>
      </c>
      <c r="L64" s="25">
        <f t="shared" si="9"/>
        <v>1.0925</v>
      </c>
      <c r="M64" s="24">
        <f t="shared" si="10"/>
        <v>24.914500000000004</v>
      </c>
      <c r="N64" s="24">
        <f t="shared" si="11"/>
        <v>1.0925</v>
      </c>
      <c r="O64" s="24">
        <f t="shared" si="12"/>
        <v>24.914500000000004</v>
      </c>
      <c r="P64" s="23">
        <f t="shared" si="13"/>
        <v>-1.0005764384577536</v>
      </c>
      <c r="Q64" s="23">
        <f t="shared" si="14"/>
        <v>-7.2270928554245799</v>
      </c>
      <c r="R64" s="23">
        <f t="shared" si="15"/>
        <v>23.469445433485692</v>
      </c>
      <c r="S64" s="14"/>
      <c r="T64" s="14"/>
      <c r="U64" s="22"/>
      <c r="V64" s="22"/>
      <c r="W64" s="22"/>
    </row>
    <row r="65" spans="1:23" s="13" customFormat="1" x14ac:dyDescent="0.2">
      <c r="A65" s="14"/>
      <c r="B65" s="20">
        <v>37</v>
      </c>
      <c r="C65" s="21" t="s">
        <v>89</v>
      </c>
      <c r="D65" s="20">
        <v>0</v>
      </c>
      <c r="E65" s="20" t="str">
        <f t="shared" si="8"/>
        <v/>
      </c>
      <c r="F65" s="20">
        <v>25085</v>
      </c>
      <c r="G65" s="19">
        <v>159.12299999999999</v>
      </c>
      <c r="H65" s="19">
        <v>7.9560000000000004</v>
      </c>
      <c r="I65" s="19">
        <v>26.883499999999998</v>
      </c>
      <c r="J65" s="15">
        <v>0.52367423079620801</v>
      </c>
      <c r="K65" s="15">
        <v>0.21680867141329951</v>
      </c>
      <c r="L65" s="17">
        <f t="shared" si="9"/>
        <v>8.0928000000000004</v>
      </c>
      <c r="M65" s="16">
        <f t="shared" si="10"/>
        <v>26.926699999999997</v>
      </c>
      <c r="N65" s="16">
        <f t="shared" si="11"/>
        <v>8.0928000000000004</v>
      </c>
      <c r="O65" s="16">
        <f t="shared" si="12"/>
        <v>26.926699999999997</v>
      </c>
      <c r="P65" s="15">
        <f t="shared" si="13"/>
        <v>5.9519523806128207</v>
      </c>
      <c r="Q65" s="15">
        <f t="shared" si="14"/>
        <v>-5.2722715160711324</v>
      </c>
      <c r="R65" s="15">
        <f t="shared" si="15"/>
        <v>25.484709848651949</v>
      </c>
      <c r="S65" s="14"/>
      <c r="T65" s="14"/>
    </row>
    <row r="66" spans="1:23" s="13" customFormat="1" x14ac:dyDescent="0.2">
      <c r="A66" s="14"/>
      <c r="B66" s="26">
        <v>38</v>
      </c>
      <c r="C66" s="27" t="s">
        <v>88</v>
      </c>
      <c r="D66" s="26">
        <v>0</v>
      </c>
      <c r="E66" s="26" t="str">
        <f t="shared" si="8"/>
        <v/>
      </c>
      <c r="F66" s="26">
        <v>13936</v>
      </c>
      <c r="G66" s="24">
        <v>88.4</v>
      </c>
      <c r="H66" s="24">
        <v>1.67</v>
      </c>
      <c r="I66" s="24">
        <v>25.877499999999998</v>
      </c>
      <c r="J66" s="23">
        <v>2.0129580224137824E-2</v>
      </c>
      <c r="K66" s="23">
        <v>3.9119049068197402E-2</v>
      </c>
      <c r="L66" s="25">
        <f t="shared" si="9"/>
        <v>1.8106</v>
      </c>
      <c r="M66" s="24">
        <f t="shared" si="10"/>
        <v>25.921899999999997</v>
      </c>
      <c r="N66" s="24">
        <f t="shared" si="11"/>
        <v>1.8106</v>
      </c>
      <c r="O66" s="24">
        <f t="shared" si="12"/>
        <v>25.921899999999997</v>
      </c>
      <c r="P66" s="23">
        <f t="shared" si="13"/>
        <v>-0.28737686915721228</v>
      </c>
      <c r="Q66" s="23">
        <f t="shared" si="14"/>
        <v>-6.2484192557502638</v>
      </c>
      <c r="R66" s="23">
        <f t="shared" si="15"/>
        <v>24.47837962086194</v>
      </c>
      <c r="S66" s="14"/>
      <c r="T66" s="14"/>
      <c r="U66" s="22"/>
      <c r="V66" s="22"/>
      <c r="W66" s="22"/>
    </row>
    <row r="67" spans="1:23" s="13" customFormat="1" x14ac:dyDescent="0.2">
      <c r="A67" s="14"/>
      <c r="B67" s="20">
        <v>39</v>
      </c>
      <c r="C67" s="21" t="s">
        <v>87</v>
      </c>
      <c r="D67" s="20">
        <v>0</v>
      </c>
      <c r="E67" s="20" t="str">
        <f t="shared" si="8"/>
        <v/>
      </c>
      <c r="F67" s="20">
        <v>13285</v>
      </c>
      <c r="G67" s="19">
        <v>82.917000000000002</v>
      </c>
      <c r="H67" s="19">
        <v>3.8230000000000004</v>
      </c>
      <c r="I67" s="19">
        <v>25.207999999999998</v>
      </c>
      <c r="J67" s="15">
        <v>0.24575699379671778</v>
      </c>
      <c r="K67" s="15">
        <v>0.15475205976012077</v>
      </c>
      <c r="L67" s="17">
        <f t="shared" si="9"/>
        <v>3.9674000000000005</v>
      </c>
      <c r="M67" s="16">
        <f t="shared" si="10"/>
        <v>25.253599999999999</v>
      </c>
      <c r="N67" s="16">
        <f t="shared" si="11"/>
        <v>3.9674000000000005</v>
      </c>
      <c r="O67" s="16">
        <f t="shared" si="12"/>
        <v>25.253599999999999</v>
      </c>
      <c r="P67" s="15">
        <f t="shared" si="13"/>
        <v>1.8547047783395261</v>
      </c>
      <c r="Q67" s="15">
        <f t="shared" si="14"/>
        <v>-6.8976624229751486</v>
      </c>
      <c r="R67" s="15">
        <f t="shared" si="15"/>
        <v>23.80906185490646</v>
      </c>
      <c r="S67" s="14"/>
      <c r="T67" s="14"/>
    </row>
    <row r="68" spans="1:23" s="13" customFormat="1" x14ac:dyDescent="0.2">
      <c r="A68" s="14"/>
      <c r="B68" s="26">
        <v>40</v>
      </c>
      <c r="C68" s="27" t="s">
        <v>26</v>
      </c>
      <c r="D68" s="26">
        <v>0</v>
      </c>
      <c r="E68" s="26" t="str">
        <f t="shared" si="8"/>
        <v/>
      </c>
      <c r="F68" s="26">
        <v>15152</v>
      </c>
      <c r="G68" s="24">
        <v>96.332999999999998</v>
      </c>
      <c r="H68" s="24">
        <v>-0.126</v>
      </c>
      <c r="I68" s="24">
        <v>21.753499999999999</v>
      </c>
      <c r="J68" s="23">
        <v>2.6789923478800885E-2</v>
      </c>
      <c r="K68" s="23">
        <v>3.5620218977429376E-2</v>
      </c>
      <c r="L68" s="25">
        <f t="shared" si="9"/>
        <v>2.2199999999999998E-2</v>
      </c>
      <c r="M68" s="24">
        <f t="shared" si="10"/>
        <v>21.8003</v>
      </c>
      <c r="N68" s="24">
        <f t="shared" si="11"/>
        <v>2.2199999999999998E-2</v>
      </c>
      <c r="O68" s="24">
        <f t="shared" si="12"/>
        <v>21.8003</v>
      </c>
      <c r="P68" s="23">
        <f t="shared" si="13"/>
        <v>-2.0635725379179535</v>
      </c>
      <c r="Q68" s="23">
        <f t="shared" si="14"/>
        <v>-10.25249023889269</v>
      </c>
      <c r="R68" s="23">
        <f t="shared" si="15"/>
        <v>20.350502762920748</v>
      </c>
      <c r="S68" s="14"/>
      <c r="T68" s="14"/>
      <c r="U68" s="22"/>
      <c r="V68" s="22"/>
      <c r="W68" s="22"/>
    </row>
    <row r="69" spans="1:23" s="13" customFormat="1" x14ac:dyDescent="0.2">
      <c r="A69" s="14"/>
      <c r="B69" s="20">
        <v>41</v>
      </c>
      <c r="C69" s="21" t="s">
        <v>30</v>
      </c>
      <c r="D69" s="20">
        <v>0</v>
      </c>
      <c r="E69" s="20" t="str">
        <f t="shared" si="8"/>
        <v/>
      </c>
      <c r="F69" s="20">
        <v>11992</v>
      </c>
      <c r="G69" s="19">
        <v>74.308999999999997</v>
      </c>
      <c r="H69" s="19">
        <v>0.50800000000000001</v>
      </c>
      <c r="I69" s="19">
        <v>21.48</v>
      </c>
      <c r="J69" s="15">
        <v>0.23624415336680823</v>
      </c>
      <c r="K69" s="15">
        <v>0.1690065087504023</v>
      </c>
      <c r="L69" s="17">
        <f t="shared" si="9"/>
        <v>0.66</v>
      </c>
      <c r="M69" s="16">
        <f t="shared" si="10"/>
        <v>21.527999999999999</v>
      </c>
      <c r="N69" s="16">
        <f t="shared" si="11"/>
        <v>0.66</v>
      </c>
      <c r="O69" s="16">
        <f t="shared" si="12"/>
        <v>21.527999999999999</v>
      </c>
      <c r="P69" s="15">
        <f t="shared" si="13"/>
        <v>-1.4301249884124734</v>
      </c>
      <c r="Q69" s="15">
        <f t="shared" si="14"/>
        <v>-10.517025499158045</v>
      </c>
      <c r="R69" s="15">
        <f t="shared" si="15"/>
        <v>20.077788072407991</v>
      </c>
      <c r="S69" s="14"/>
      <c r="T69" s="14"/>
    </row>
    <row r="70" spans="1:23" s="13" customFormat="1" x14ac:dyDescent="0.2">
      <c r="A70" s="14"/>
      <c r="B70" s="26">
        <v>42</v>
      </c>
      <c r="C70" s="27" t="s">
        <v>86</v>
      </c>
      <c r="D70" s="26">
        <v>0</v>
      </c>
      <c r="E70" s="26" t="str">
        <f t="shared" si="8"/>
        <v/>
      </c>
      <c r="F70" s="26">
        <v>49872</v>
      </c>
      <c r="G70" s="24">
        <v>550.57500000000005</v>
      </c>
      <c r="H70" s="24">
        <v>-129.4435</v>
      </c>
      <c r="I70" s="24">
        <v>-193.70049999999998</v>
      </c>
      <c r="J70" s="23">
        <v>2.5939584229512995</v>
      </c>
      <c r="K70" s="23">
        <v>4.3961894522415701</v>
      </c>
      <c r="L70" s="25">
        <f t="shared" si="9"/>
        <v>-129.2877</v>
      </c>
      <c r="M70" s="24">
        <f t="shared" si="10"/>
        <v>-193.65129999999996</v>
      </c>
      <c r="N70" s="24">
        <f t="shared" si="11"/>
        <v>-129.2877</v>
      </c>
      <c r="O70" s="24">
        <f t="shared" si="12"/>
        <v>-193.65129999999996</v>
      </c>
      <c r="P70" s="23">
        <f t="shared" si="13"/>
        <v>-130.49104083800995</v>
      </c>
      <c r="Q70" s="23">
        <f t="shared" si="14"/>
        <v>-219.56040460021089</v>
      </c>
      <c r="R70" s="23">
        <f t="shared" si="15"/>
        <v>-195.42921231044943</v>
      </c>
      <c r="S70" s="14"/>
      <c r="T70" s="14"/>
      <c r="U70" s="22"/>
      <c r="V70" s="22"/>
      <c r="W70" s="22"/>
    </row>
    <row r="71" spans="1:23" s="13" customFormat="1" x14ac:dyDescent="0.2">
      <c r="A71" s="14"/>
      <c r="B71" s="20">
        <v>43</v>
      </c>
      <c r="C71" s="21" t="s">
        <v>65</v>
      </c>
      <c r="D71" s="20">
        <v>0</v>
      </c>
      <c r="E71" s="20" t="str">
        <f t="shared" si="8"/>
        <v/>
      </c>
      <c r="F71" s="20">
        <v>10652</v>
      </c>
      <c r="G71" s="19">
        <v>65.894999999999996</v>
      </c>
      <c r="H71" s="19">
        <v>6.8464999999999998</v>
      </c>
      <c r="I71" s="19">
        <v>28.477499999999999</v>
      </c>
      <c r="J71" s="15">
        <v>9.7941308955925177E-2</v>
      </c>
      <c r="K71" s="15">
        <v>0.12636573902763296</v>
      </c>
      <c r="L71" s="17">
        <f t="shared" si="9"/>
        <v>7.0061</v>
      </c>
      <c r="M71" s="16">
        <f t="shared" si="10"/>
        <v>28.527899999999999</v>
      </c>
      <c r="N71" s="16">
        <f t="shared" si="11"/>
        <v>7.0061</v>
      </c>
      <c r="O71" s="16">
        <f t="shared" si="12"/>
        <v>28.527899999999999</v>
      </c>
      <c r="P71" s="15">
        <f t="shared" si="13"/>
        <v>4.8726681974086734</v>
      </c>
      <c r="Q71" s="15">
        <f t="shared" si="14"/>
        <v>-3.7167303528802194</v>
      </c>
      <c r="R71" s="15">
        <f t="shared" si="15"/>
        <v>27.088348344608725</v>
      </c>
      <c r="S71" s="14"/>
      <c r="T71" s="14"/>
    </row>
    <row r="72" spans="1:23" s="13" customFormat="1" x14ac:dyDescent="0.2">
      <c r="A72" s="14"/>
      <c r="B72" s="26">
        <v>44</v>
      </c>
      <c r="C72" s="27" t="s">
        <v>32</v>
      </c>
      <c r="D72" s="26">
        <v>0</v>
      </c>
      <c r="E72" s="26" t="str">
        <f t="shared" si="8"/>
        <v/>
      </c>
      <c r="F72" s="26">
        <v>10757</v>
      </c>
      <c r="G72" s="24">
        <v>67.766000000000005</v>
      </c>
      <c r="H72" s="24">
        <v>1.6985000000000001</v>
      </c>
      <c r="I72" s="24">
        <v>25.335500000000003</v>
      </c>
      <c r="J72" s="23">
        <v>3.9246655908497491E-2</v>
      </c>
      <c r="K72" s="23">
        <v>5.6264553672805029E-2</v>
      </c>
      <c r="L72" s="25">
        <f t="shared" si="9"/>
        <v>1.8619000000000001</v>
      </c>
      <c r="M72" s="24">
        <f t="shared" si="10"/>
        <v>25.387100000000004</v>
      </c>
      <c r="N72" s="24">
        <f t="shared" si="11"/>
        <v>1.8619000000000001</v>
      </c>
      <c r="O72" s="24">
        <f t="shared" si="12"/>
        <v>25.387100000000004</v>
      </c>
      <c r="P72" s="23">
        <f t="shared" si="13"/>
        <v>-0.23642694866547331</v>
      </c>
      <c r="Q72" s="23">
        <f t="shared" si="14"/>
        <v>-6.7679692270683312</v>
      </c>
      <c r="R72" s="23">
        <f t="shared" si="15"/>
        <v>23.942765164430718</v>
      </c>
      <c r="S72" s="14"/>
      <c r="T72" s="14"/>
      <c r="U72" s="22"/>
      <c r="V72" s="22"/>
      <c r="W72" s="22"/>
    </row>
    <row r="73" spans="1:23" s="13" customFormat="1" x14ac:dyDescent="0.2">
      <c r="A73" s="14"/>
      <c r="B73" s="20">
        <v>45</v>
      </c>
      <c r="C73" s="21" t="s">
        <v>33</v>
      </c>
      <c r="D73" s="20">
        <v>0</v>
      </c>
      <c r="E73" s="20" t="str">
        <f t="shared" si="8"/>
        <v>low peak height</v>
      </c>
      <c r="F73" s="20">
        <v>228</v>
      </c>
      <c r="G73" s="19">
        <v>1.405</v>
      </c>
      <c r="H73" s="19">
        <v>0.74249999999999994</v>
      </c>
      <c r="I73" s="19">
        <v>21.917999999999999</v>
      </c>
      <c r="J73" s="15">
        <v>7.8595165245707088E-2</v>
      </c>
      <c r="K73" s="15">
        <v>1.2337435714118226</v>
      </c>
      <c r="L73" s="17">
        <f t="shared" si="9"/>
        <v>0.90969999999999995</v>
      </c>
      <c r="M73" s="16">
        <f t="shared" si="10"/>
        <v>21.970800000000001</v>
      </c>
      <c r="N73" s="16">
        <f t="shared" si="11"/>
        <v>0.90969999999999995</v>
      </c>
      <c r="O73" s="16">
        <f t="shared" si="12"/>
        <v>21.970800000000001</v>
      </c>
      <c r="P73" s="15">
        <f t="shared" si="13"/>
        <v>-1.1821289816524883</v>
      </c>
      <c r="Q73" s="15">
        <f t="shared" si="14"/>
        <v>-10.086852112285115</v>
      </c>
      <c r="R73" s="15">
        <f t="shared" si="15"/>
        <v>20.52126242040303</v>
      </c>
      <c r="S73" s="14"/>
      <c r="T73" s="14"/>
    </row>
    <row r="74" spans="1:23" s="13" customFormat="1" x14ac:dyDescent="0.2">
      <c r="A74" s="14"/>
      <c r="B74" s="26">
        <v>46</v>
      </c>
      <c r="C74" s="27" t="s">
        <v>34</v>
      </c>
      <c r="D74" s="26">
        <v>0</v>
      </c>
      <c r="E74" s="26" t="str">
        <f t="shared" si="8"/>
        <v/>
      </c>
      <c r="F74" s="26">
        <v>6683</v>
      </c>
      <c r="G74" s="24">
        <v>41.62</v>
      </c>
      <c r="H74" s="24">
        <v>1.9704999999999999</v>
      </c>
      <c r="I74" s="24">
        <v>25.541</v>
      </c>
      <c r="J74" s="23">
        <v>0.18296393087163387</v>
      </c>
      <c r="K74" s="23">
        <v>5.3617161431766022E-2</v>
      </c>
      <c r="L74" s="25">
        <f t="shared" si="9"/>
        <v>2.1414999999999997</v>
      </c>
      <c r="M74" s="24">
        <f t="shared" si="10"/>
        <v>25.594999999999999</v>
      </c>
      <c r="N74" s="24">
        <f t="shared" si="11"/>
        <v>2.1414999999999997</v>
      </c>
      <c r="O74" s="24">
        <f t="shared" si="12"/>
        <v>25.594999999999999</v>
      </c>
      <c r="P74" s="23">
        <f t="shared" si="13"/>
        <v>4.126501565207441E-2</v>
      </c>
      <c r="Q74" s="23">
        <f t="shared" si="14"/>
        <v>-6.565997575914583</v>
      </c>
      <c r="R74" s="23">
        <f t="shared" si="15"/>
        <v>24.15098177903814</v>
      </c>
      <c r="S74" s="14"/>
      <c r="T74" s="14"/>
      <c r="U74" s="22"/>
      <c r="V74" s="22"/>
      <c r="W74" s="22"/>
    </row>
    <row r="75" spans="1:23" s="13" customFormat="1" x14ac:dyDescent="0.2">
      <c r="A75" s="14"/>
      <c r="B75" s="20">
        <v>47</v>
      </c>
      <c r="C75" s="21" t="s">
        <v>35</v>
      </c>
      <c r="D75" s="20">
        <v>0</v>
      </c>
      <c r="E75" s="20" t="str">
        <f t="shared" si="8"/>
        <v/>
      </c>
      <c r="F75" s="20">
        <v>8866</v>
      </c>
      <c r="G75" s="19">
        <v>56.228000000000002</v>
      </c>
      <c r="H75" s="19">
        <v>0.32599999999999996</v>
      </c>
      <c r="I75" s="19">
        <v>23.141500000000001</v>
      </c>
      <c r="J75" s="15">
        <v>6.9670653793401607E-2</v>
      </c>
      <c r="K75" s="15">
        <v>5.0365662906388858E-2</v>
      </c>
      <c r="L75" s="17">
        <f t="shared" si="9"/>
        <v>0.50079999999999991</v>
      </c>
      <c r="M75" s="16">
        <f t="shared" si="10"/>
        <v>23.1967</v>
      </c>
      <c r="N75" s="16">
        <f t="shared" si="11"/>
        <v>0.50079999999999991</v>
      </c>
      <c r="O75" s="16">
        <f t="shared" si="12"/>
        <v>23.1967</v>
      </c>
      <c r="P75" s="15">
        <f t="shared" si="13"/>
        <v>-1.5882385818293319</v>
      </c>
      <c r="Q75" s="15">
        <f t="shared" si="14"/>
        <v>-8.8959091245535795</v>
      </c>
      <c r="R75" s="15">
        <f t="shared" si="15"/>
        <v>21.749029365315224</v>
      </c>
      <c r="S75" s="14"/>
      <c r="T75" s="14"/>
    </row>
    <row r="76" spans="1:23" s="13" customFormat="1" x14ac:dyDescent="0.2">
      <c r="A76" s="14"/>
      <c r="B76" s="26">
        <v>48</v>
      </c>
      <c r="C76" s="27" t="s">
        <v>36</v>
      </c>
      <c r="D76" s="26">
        <v>0</v>
      </c>
      <c r="E76" s="26" t="str">
        <f t="shared" si="8"/>
        <v/>
      </c>
      <c r="F76" s="26">
        <v>4870</v>
      </c>
      <c r="G76" s="24">
        <v>30.196999999999999</v>
      </c>
      <c r="H76" s="24">
        <v>-0.216</v>
      </c>
      <c r="I76" s="24">
        <v>19.863</v>
      </c>
      <c r="J76" s="23">
        <v>1.2755391017134675E-2</v>
      </c>
      <c r="K76" s="23">
        <v>4.1170377700477233E-2</v>
      </c>
      <c r="L76" s="25">
        <f t="shared" si="9"/>
        <v>-3.7399999999999989E-2</v>
      </c>
      <c r="M76" s="24">
        <f t="shared" si="10"/>
        <v>19.9194</v>
      </c>
      <c r="N76" s="24">
        <f t="shared" si="11"/>
        <v>-3.7399999999999989E-2</v>
      </c>
      <c r="O76" s="24">
        <f t="shared" si="12"/>
        <v>19.9194</v>
      </c>
      <c r="P76" s="23">
        <f t="shared" si="13"/>
        <v>-2.1227658178654707</v>
      </c>
      <c r="Q76" s="23">
        <f t="shared" si="14"/>
        <v>-12.079755648489108</v>
      </c>
      <c r="R76" s="23">
        <f t="shared" si="15"/>
        <v>18.466738306859611</v>
      </c>
      <c r="S76" s="14"/>
      <c r="T76" s="14"/>
      <c r="U76" s="22"/>
      <c r="V76" s="22"/>
      <c r="W76" s="22"/>
    </row>
    <row r="77" spans="1:23" s="13" customFormat="1" x14ac:dyDescent="0.2">
      <c r="A77" s="14"/>
      <c r="B77" s="20">
        <v>49</v>
      </c>
      <c r="C77" s="21" t="s">
        <v>37</v>
      </c>
      <c r="D77" s="20">
        <v>0</v>
      </c>
      <c r="E77" s="20" t="str">
        <f t="shared" si="8"/>
        <v/>
      </c>
      <c r="F77" s="20">
        <v>11933</v>
      </c>
      <c r="G77" s="19">
        <v>75.775000000000006</v>
      </c>
      <c r="H77" s="19">
        <v>1.6915</v>
      </c>
      <c r="I77" s="19">
        <v>26.758000000000003</v>
      </c>
      <c r="J77" s="15">
        <v>4.2751608156886882E-2</v>
      </c>
      <c r="K77" s="15">
        <v>4.125166663299739E-2</v>
      </c>
      <c r="L77" s="17">
        <f t="shared" si="9"/>
        <v>1.8738999999999999</v>
      </c>
      <c r="M77" s="16">
        <f t="shared" si="10"/>
        <v>26.815600000000003</v>
      </c>
      <c r="N77" s="16">
        <f t="shared" si="11"/>
        <v>1.8738999999999999</v>
      </c>
      <c r="O77" s="16">
        <f t="shared" si="12"/>
        <v>26.815600000000003</v>
      </c>
      <c r="P77" s="15">
        <f t="shared" si="13"/>
        <v>-0.22450883860892623</v>
      </c>
      <c r="Q77" s="15">
        <f t="shared" si="14"/>
        <v>-5.3802034566347743</v>
      </c>
      <c r="R77" s="15">
        <f t="shared" si="15"/>
        <v>25.373440652486082</v>
      </c>
      <c r="S77" s="14"/>
      <c r="T77" s="14"/>
    </row>
    <row r="78" spans="1:23" s="13" customFormat="1" x14ac:dyDescent="0.2">
      <c r="A78" s="14"/>
      <c r="B78" s="26">
        <v>50</v>
      </c>
      <c r="C78" s="27" t="s">
        <v>38</v>
      </c>
      <c r="D78" s="26">
        <v>0</v>
      </c>
      <c r="E78" s="26" t="str">
        <f t="shared" si="8"/>
        <v/>
      </c>
      <c r="F78" s="26">
        <v>9875</v>
      </c>
      <c r="G78" s="24">
        <v>61.094999999999999</v>
      </c>
      <c r="H78" s="24">
        <v>1.054</v>
      </c>
      <c r="I78" s="24">
        <v>21.206499999999998</v>
      </c>
      <c r="J78" s="23">
        <v>2.0327321515635075E-2</v>
      </c>
      <c r="K78" s="23">
        <v>3.6023603373344294E-2</v>
      </c>
      <c r="L78" s="25">
        <f t="shared" si="9"/>
        <v>1.2402</v>
      </c>
      <c r="M78" s="24">
        <f t="shared" si="10"/>
        <v>21.2653</v>
      </c>
      <c r="N78" s="24">
        <f t="shared" si="11"/>
        <v>1.2402</v>
      </c>
      <c r="O78" s="24">
        <f t="shared" si="12"/>
        <v>21.2653</v>
      </c>
      <c r="P78" s="23">
        <f t="shared" si="13"/>
        <v>-0.85388436717841931</v>
      </c>
      <c r="Q78" s="23">
        <f t="shared" si="14"/>
        <v>-10.772234507133472</v>
      </c>
      <c r="R78" s="23">
        <f t="shared" si="15"/>
        <v>19.814688001905964</v>
      </c>
      <c r="S78" s="14"/>
      <c r="T78" s="14"/>
      <c r="U78" s="22"/>
      <c r="V78" s="22"/>
      <c r="W78" s="22"/>
    </row>
    <row r="79" spans="1:23" s="13" customFormat="1" x14ac:dyDescent="0.2">
      <c r="A79" s="14"/>
      <c r="B79" s="20">
        <v>51</v>
      </c>
      <c r="C79" s="21" t="s">
        <v>39</v>
      </c>
      <c r="D79" s="20">
        <v>0</v>
      </c>
      <c r="E79" s="20" t="str">
        <f t="shared" si="8"/>
        <v/>
      </c>
      <c r="F79" s="20">
        <v>14699</v>
      </c>
      <c r="G79" s="19">
        <v>93.272999999999996</v>
      </c>
      <c r="H79" s="19">
        <v>2.9355000000000002</v>
      </c>
      <c r="I79" s="19">
        <v>27.083500000000001</v>
      </c>
      <c r="J79" s="15">
        <v>0.2646437227670439</v>
      </c>
      <c r="K79" s="15">
        <v>0.17421394892487846</v>
      </c>
      <c r="L79" s="17">
        <f t="shared" si="9"/>
        <v>3.1255000000000002</v>
      </c>
      <c r="M79" s="16">
        <f t="shared" si="10"/>
        <v>27.1435</v>
      </c>
      <c r="N79" s="16">
        <f t="shared" si="11"/>
        <v>3.1255000000000002</v>
      </c>
      <c r="O79" s="16">
        <f t="shared" si="12"/>
        <v>27.1435</v>
      </c>
      <c r="P79" s="15">
        <f t="shared" si="13"/>
        <v>1.01855004028894</v>
      </c>
      <c r="Q79" s="15">
        <f t="shared" si="14"/>
        <v>-5.061653651856922</v>
      </c>
      <c r="R79" s="15">
        <f t="shared" si="15"/>
        <v>25.701840017227664</v>
      </c>
      <c r="S79" s="14"/>
      <c r="T79" s="14"/>
    </row>
    <row r="80" spans="1:23" s="13" customFormat="1" x14ac:dyDescent="0.2">
      <c r="A80" s="14"/>
      <c r="B80" s="26">
        <v>52</v>
      </c>
      <c r="C80" s="27" t="s">
        <v>65</v>
      </c>
      <c r="D80" s="26">
        <v>0</v>
      </c>
      <c r="E80" s="26" t="str">
        <f t="shared" si="8"/>
        <v/>
      </c>
      <c r="F80" s="26">
        <v>8640</v>
      </c>
      <c r="G80" s="24">
        <v>53.225999999999999</v>
      </c>
      <c r="H80" s="24">
        <v>6.4260000000000002</v>
      </c>
      <c r="I80" s="24">
        <v>27.973500000000001</v>
      </c>
      <c r="J80" s="23">
        <v>2.0179197209007217E-2</v>
      </c>
      <c r="K80" s="23">
        <v>3.1591137997862298E-2</v>
      </c>
      <c r="L80" s="25">
        <f t="shared" si="9"/>
        <v>6.6198000000000006</v>
      </c>
      <c r="M80" s="24">
        <f t="shared" si="10"/>
        <v>28.034700000000001</v>
      </c>
      <c r="N80" s="24">
        <f t="shared" si="11"/>
        <v>6.6198000000000006</v>
      </c>
      <c r="O80" s="24">
        <f t="shared" si="12"/>
        <v>28.034700000000001</v>
      </c>
      <c r="P80" s="23">
        <f t="shared" si="13"/>
        <v>4.489004371171661</v>
      </c>
      <c r="Q80" s="23">
        <f t="shared" si="14"/>
        <v>-4.1958665642752706</v>
      </c>
      <c r="R80" s="23">
        <f t="shared" si="15"/>
        <v>26.594397241557338</v>
      </c>
      <c r="S80" s="14"/>
      <c r="T80" s="14"/>
      <c r="U80" s="22"/>
      <c r="V80" s="22"/>
      <c r="W80" s="22"/>
    </row>
    <row r="81" spans="1:23" s="13" customFormat="1" x14ac:dyDescent="0.2">
      <c r="A81" s="14"/>
      <c r="B81" s="20">
        <v>53</v>
      </c>
      <c r="C81" s="21" t="s">
        <v>40</v>
      </c>
      <c r="D81" s="20">
        <v>0</v>
      </c>
      <c r="E81" s="20" t="str">
        <f t="shared" si="8"/>
        <v/>
      </c>
      <c r="F81" s="20">
        <v>12923</v>
      </c>
      <c r="G81" s="19">
        <v>81.378</v>
      </c>
      <c r="H81" s="19">
        <v>2.6074999999999999</v>
      </c>
      <c r="I81" s="19">
        <v>26.197000000000003</v>
      </c>
      <c r="J81" s="15">
        <v>0.1389651035332253</v>
      </c>
      <c r="K81" s="15">
        <v>0.10831989660260935</v>
      </c>
      <c r="L81" s="17">
        <f t="shared" si="9"/>
        <v>2.8050999999999999</v>
      </c>
      <c r="M81" s="16">
        <f t="shared" si="10"/>
        <v>26.259400000000003</v>
      </c>
      <c r="N81" s="16">
        <f t="shared" si="11"/>
        <v>2.8050999999999999</v>
      </c>
      <c r="O81" s="16">
        <f t="shared" si="12"/>
        <v>26.259400000000003</v>
      </c>
      <c r="P81" s="15">
        <f t="shared" si="13"/>
        <v>0.7003365017791312</v>
      </c>
      <c r="Q81" s="15">
        <f t="shared" si="14"/>
        <v>-5.920543198682477</v>
      </c>
      <c r="R81" s="15">
        <f t="shared" si="15"/>
        <v>24.816393605614262</v>
      </c>
      <c r="S81" s="14"/>
      <c r="T81" s="14"/>
    </row>
    <row r="82" spans="1:23" s="13" customFormat="1" x14ac:dyDescent="0.2">
      <c r="A82" s="14"/>
      <c r="B82" s="26">
        <v>54</v>
      </c>
      <c r="C82" s="27" t="s">
        <v>41</v>
      </c>
      <c r="D82" s="26">
        <v>0</v>
      </c>
      <c r="E82" s="26" t="str">
        <f t="shared" si="8"/>
        <v/>
      </c>
      <c r="F82" s="26">
        <v>13578</v>
      </c>
      <c r="G82" s="24">
        <v>85.33</v>
      </c>
      <c r="H82" s="24">
        <v>2.044</v>
      </c>
      <c r="I82" s="24">
        <v>26.416499999999999</v>
      </c>
      <c r="J82" s="23">
        <v>2.4014578905323294E-2</v>
      </c>
      <c r="K82" s="23">
        <v>3.1870048635042843E-2</v>
      </c>
      <c r="L82" s="25">
        <f t="shared" si="9"/>
        <v>2.2454000000000001</v>
      </c>
      <c r="M82" s="24">
        <f t="shared" si="10"/>
        <v>26.4801</v>
      </c>
      <c r="N82" s="24">
        <f t="shared" si="11"/>
        <v>2.2454000000000001</v>
      </c>
      <c r="O82" s="24">
        <f t="shared" si="12"/>
        <v>26.4801</v>
      </c>
      <c r="P82" s="23">
        <f t="shared" si="13"/>
        <v>0.14445598522501202</v>
      </c>
      <c r="Q82" s="23">
        <f t="shared" si="14"/>
        <v>-5.7061365444754912</v>
      </c>
      <c r="R82" s="23">
        <f t="shared" si="15"/>
        <v>25.037429713569328</v>
      </c>
      <c r="S82" s="14"/>
      <c r="T82" s="14"/>
      <c r="U82" s="22"/>
      <c r="V82" s="22"/>
      <c r="W82" s="22"/>
    </row>
    <row r="83" spans="1:23" s="13" customFormat="1" x14ac:dyDescent="0.2">
      <c r="A83" s="14"/>
      <c r="B83" s="20">
        <v>55</v>
      </c>
      <c r="C83" s="21" t="s">
        <v>42</v>
      </c>
      <c r="D83" s="20">
        <v>0</v>
      </c>
      <c r="E83" s="20" t="str">
        <f t="shared" si="8"/>
        <v/>
      </c>
      <c r="F83" s="20">
        <v>6497</v>
      </c>
      <c r="G83" s="19">
        <v>40.451000000000001</v>
      </c>
      <c r="H83" s="19">
        <v>1.538</v>
      </c>
      <c r="I83" s="19">
        <v>25.308500000000002</v>
      </c>
      <c r="J83" s="15">
        <v>5.4571054598568973E-2</v>
      </c>
      <c r="K83" s="15">
        <v>6.1796440026913438E-2</v>
      </c>
      <c r="L83" s="17">
        <f t="shared" si="9"/>
        <v>1.7432000000000001</v>
      </c>
      <c r="M83" s="16">
        <f t="shared" si="10"/>
        <v>25.373300000000004</v>
      </c>
      <c r="N83" s="16">
        <f t="shared" si="11"/>
        <v>1.7432000000000001</v>
      </c>
      <c r="O83" s="16">
        <f t="shared" si="12"/>
        <v>25.373300000000004</v>
      </c>
      <c r="P83" s="15">
        <f t="shared" si="13"/>
        <v>-0.35431692064148534</v>
      </c>
      <c r="Q83" s="15">
        <f t="shared" si="14"/>
        <v>-6.7813757147351055</v>
      </c>
      <c r="R83" s="15">
        <f t="shared" si="15"/>
        <v>23.928944148165286</v>
      </c>
      <c r="S83" s="14"/>
      <c r="T83" s="14"/>
    </row>
    <row r="84" spans="1:23" s="13" customFormat="1" x14ac:dyDescent="0.2">
      <c r="A84" s="14"/>
      <c r="B84" s="26">
        <v>56</v>
      </c>
      <c r="C84" s="27" t="s">
        <v>43</v>
      </c>
      <c r="D84" s="26">
        <v>0</v>
      </c>
      <c r="E84" s="26" t="str">
        <f t="shared" si="8"/>
        <v/>
      </c>
      <c r="F84" s="26">
        <v>9511</v>
      </c>
      <c r="G84" s="24">
        <v>59.994999999999997</v>
      </c>
      <c r="H84" s="24">
        <v>1.9125000000000001</v>
      </c>
      <c r="I84" s="24">
        <v>20.968</v>
      </c>
      <c r="J84" s="23">
        <v>8.8487287222516042E-3</v>
      </c>
      <c r="K84" s="23">
        <v>2.4347484469652916E-2</v>
      </c>
      <c r="L84" s="25">
        <f t="shared" si="9"/>
        <v>2.1215000000000002</v>
      </c>
      <c r="M84" s="24">
        <f t="shared" si="10"/>
        <v>21.033999999999999</v>
      </c>
      <c r="N84" s="24">
        <f t="shared" si="11"/>
        <v>2.1215000000000002</v>
      </c>
      <c r="O84" s="24">
        <f t="shared" si="12"/>
        <v>21.033999999999999</v>
      </c>
      <c r="P84" s="23">
        <f t="shared" si="13"/>
        <v>2.1401498891163051E-2</v>
      </c>
      <c r="Q84" s="23">
        <f t="shared" si="14"/>
        <v>-10.996938898243926</v>
      </c>
      <c r="R84" s="23">
        <f t="shared" si="15"/>
        <v>19.583035751022372</v>
      </c>
      <c r="S84" s="14"/>
      <c r="T84" s="14"/>
      <c r="U84" s="22"/>
      <c r="V84" s="22"/>
      <c r="W84" s="22"/>
    </row>
    <row r="85" spans="1:23" s="13" customFormat="1" x14ac:dyDescent="0.2">
      <c r="A85" s="14"/>
      <c r="B85" s="20">
        <v>57</v>
      </c>
      <c r="C85" s="21" t="s">
        <v>44</v>
      </c>
      <c r="D85" s="20">
        <v>0</v>
      </c>
      <c r="E85" s="20" t="str">
        <f t="shared" si="8"/>
        <v/>
      </c>
      <c r="F85" s="20">
        <v>10518</v>
      </c>
      <c r="G85" s="19">
        <v>65.34</v>
      </c>
      <c r="H85" s="19">
        <v>2.1905000000000001</v>
      </c>
      <c r="I85" s="19">
        <v>25.938500000000001</v>
      </c>
      <c r="J85" s="15">
        <v>0.18590131790818487</v>
      </c>
      <c r="K85" s="15">
        <v>0.11892560699866052</v>
      </c>
      <c r="L85" s="17">
        <f t="shared" si="9"/>
        <v>2.4033000000000002</v>
      </c>
      <c r="M85" s="16">
        <f t="shared" si="10"/>
        <v>26.005700000000001</v>
      </c>
      <c r="N85" s="16">
        <f t="shared" si="11"/>
        <v>2.4033000000000002</v>
      </c>
      <c r="O85" s="16">
        <f t="shared" si="12"/>
        <v>26.005700000000001</v>
      </c>
      <c r="P85" s="15">
        <f t="shared" si="13"/>
        <v>0.30127845005241172</v>
      </c>
      <c r="Q85" s="15">
        <f t="shared" si="14"/>
        <v>-6.1670088451360989</v>
      </c>
      <c r="R85" s="15">
        <f t="shared" si="15"/>
        <v>24.562307241372295</v>
      </c>
      <c r="S85" s="14"/>
      <c r="T85" s="14"/>
    </row>
    <row r="86" spans="1:23" s="13" customFormat="1" x14ac:dyDescent="0.2">
      <c r="A86" s="14"/>
      <c r="B86" s="26">
        <v>58</v>
      </c>
      <c r="C86" s="27" t="s">
        <v>45</v>
      </c>
      <c r="D86" s="26">
        <v>0</v>
      </c>
      <c r="E86" s="26" t="str">
        <f t="shared" si="8"/>
        <v/>
      </c>
      <c r="F86" s="26">
        <v>12143</v>
      </c>
      <c r="G86" s="24">
        <v>77.039000000000001</v>
      </c>
      <c r="H86" s="24">
        <v>2.0699999999999998</v>
      </c>
      <c r="I86" s="24">
        <v>25.553000000000001</v>
      </c>
      <c r="J86" s="23">
        <v>3.5620218977429216E-2</v>
      </c>
      <c r="K86" s="23">
        <v>4.4618381862187119E-2</v>
      </c>
      <c r="L86" s="25">
        <f t="shared" si="9"/>
        <v>2.2866</v>
      </c>
      <c r="M86" s="24">
        <f t="shared" si="10"/>
        <v>25.621400000000001</v>
      </c>
      <c r="N86" s="24">
        <f t="shared" si="11"/>
        <v>2.2866</v>
      </c>
      <c r="O86" s="24">
        <f t="shared" si="12"/>
        <v>25.621400000000001</v>
      </c>
      <c r="P86" s="23">
        <f t="shared" si="13"/>
        <v>0.18537482975249064</v>
      </c>
      <c r="Q86" s="23">
        <f t="shared" si="14"/>
        <v>-6.5403503821172784</v>
      </c>
      <c r="R86" s="23">
        <f t="shared" si="15"/>
        <v>24.177421984067657</v>
      </c>
      <c r="S86" s="14"/>
      <c r="T86" s="14"/>
      <c r="U86" s="22"/>
      <c r="V86" s="22"/>
      <c r="W86" s="22"/>
    </row>
    <row r="87" spans="1:23" s="13" customFormat="1" x14ac:dyDescent="0.2">
      <c r="A87" s="14"/>
      <c r="B87" s="20">
        <v>59</v>
      </c>
      <c r="C87" s="21" t="s">
        <v>46</v>
      </c>
      <c r="D87" s="20">
        <v>0</v>
      </c>
      <c r="E87" s="20" t="str">
        <f t="shared" si="8"/>
        <v/>
      </c>
      <c r="F87" s="20">
        <v>14968</v>
      </c>
      <c r="G87" s="19">
        <v>92.747</v>
      </c>
      <c r="H87" s="19">
        <v>2.2155</v>
      </c>
      <c r="I87" s="19">
        <v>27.02</v>
      </c>
      <c r="J87" s="15">
        <v>8.0468627427091224E-2</v>
      </c>
      <c r="K87" s="15">
        <v>6.4488758710336491E-2</v>
      </c>
      <c r="L87" s="17">
        <f t="shared" si="9"/>
        <v>2.4359000000000002</v>
      </c>
      <c r="M87" s="16">
        <f t="shared" si="10"/>
        <v>27.089600000000001</v>
      </c>
      <c r="N87" s="16">
        <f t="shared" si="11"/>
        <v>2.4359000000000002</v>
      </c>
      <c r="O87" s="16">
        <f t="shared" si="12"/>
        <v>27.089600000000001</v>
      </c>
      <c r="P87" s="15">
        <f t="shared" si="13"/>
        <v>0.33365598237269811</v>
      </c>
      <c r="Q87" s="15">
        <f t="shared" si="14"/>
        <v>-5.1140166725264145</v>
      </c>
      <c r="R87" s="15">
        <f t="shared" si="15"/>
        <v>25.64785793195907</v>
      </c>
      <c r="S87" s="14"/>
      <c r="T87" s="14"/>
    </row>
    <row r="88" spans="1:23" s="13" customFormat="1" x14ac:dyDescent="0.2">
      <c r="A88" s="14"/>
      <c r="B88" s="26">
        <v>60</v>
      </c>
      <c r="C88" s="27" t="s">
        <v>47</v>
      </c>
      <c r="D88" s="26">
        <v>0</v>
      </c>
      <c r="E88" s="26" t="str">
        <f t="shared" si="8"/>
        <v/>
      </c>
      <c r="F88" s="26">
        <v>12147</v>
      </c>
      <c r="G88" s="24">
        <v>76.799000000000007</v>
      </c>
      <c r="H88" s="24">
        <v>0.77950000000000008</v>
      </c>
      <c r="I88" s="24">
        <v>24.430500000000002</v>
      </c>
      <c r="J88" s="23">
        <v>1.5076471735787534E-2</v>
      </c>
      <c r="K88" s="23">
        <v>4.0981703234492538E-2</v>
      </c>
      <c r="L88" s="25">
        <f t="shared" si="9"/>
        <v>1.0037</v>
      </c>
      <c r="M88" s="24">
        <f t="shared" si="10"/>
        <v>24.501300000000001</v>
      </c>
      <c r="N88" s="24">
        <f t="shared" si="11"/>
        <v>1.0037</v>
      </c>
      <c r="O88" s="24">
        <f t="shared" si="12"/>
        <v>24.501300000000001</v>
      </c>
      <c r="P88" s="23">
        <f t="shared" si="13"/>
        <v>-1.0887704528762026</v>
      </c>
      <c r="Q88" s="23">
        <f t="shared" si="14"/>
        <v>-7.6285102977369021</v>
      </c>
      <c r="R88" s="23">
        <f t="shared" si="15"/>
        <v>23.055616163857074</v>
      </c>
      <c r="S88" s="14"/>
      <c r="T88" s="14"/>
      <c r="U88" s="22"/>
      <c r="V88" s="22"/>
      <c r="W88" s="22"/>
    </row>
    <row r="89" spans="1:23" s="13" customFormat="1" x14ac:dyDescent="0.2">
      <c r="A89" s="14"/>
      <c r="B89" s="20">
        <v>61</v>
      </c>
      <c r="C89" s="21" t="s">
        <v>65</v>
      </c>
      <c r="D89" s="20">
        <v>0</v>
      </c>
      <c r="E89" s="20" t="str">
        <f t="shared" si="8"/>
        <v/>
      </c>
      <c r="F89" s="20">
        <v>14530</v>
      </c>
      <c r="G89" s="19">
        <v>91.191000000000003</v>
      </c>
      <c r="H89" s="19">
        <v>6.6779999999999999</v>
      </c>
      <c r="I89" s="19">
        <v>28.198999999999998</v>
      </c>
      <c r="J89" s="15">
        <v>9.5418551655325506E-2</v>
      </c>
      <c r="K89" s="15">
        <v>5.741689646785219E-2</v>
      </c>
      <c r="L89" s="17">
        <f t="shared" si="9"/>
        <v>6.9059999999999997</v>
      </c>
      <c r="M89" s="16">
        <f t="shared" si="10"/>
        <v>28.270999999999997</v>
      </c>
      <c r="N89" s="16">
        <f t="shared" si="11"/>
        <v>6.9059999999999997</v>
      </c>
      <c r="O89" s="16">
        <f t="shared" si="12"/>
        <v>28.270999999999997</v>
      </c>
      <c r="P89" s="15">
        <f t="shared" si="13"/>
        <v>4.7732512960203088</v>
      </c>
      <c r="Q89" s="15">
        <f t="shared" si="14"/>
        <v>-3.9663047500971516</v>
      </c>
      <c r="R89" s="15">
        <f t="shared" si="15"/>
        <v>26.831057107029846</v>
      </c>
      <c r="S89" s="14"/>
      <c r="T89" s="14"/>
    </row>
    <row r="90" spans="1:23" s="13" customFormat="1" x14ac:dyDescent="0.2">
      <c r="A90" s="14"/>
      <c r="B90" s="26">
        <v>62</v>
      </c>
      <c r="C90" s="27" t="s">
        <v>48</v>
      </c>
      <c r="D90" s="26">
        <v>0</v>
      </c>
      <c r="E90" s="26" t="str">
        <f t="shared" si="8"/>
        <v/>
      </c>
      <c r="F90" s="26">
        <v>9681</v>
      </c>
      <c r="G90" s="24">
        <v>60.472999999999999</v>
      </c>
      <c r="H90" s="24">
        <v>0.73399999999999999</v>
      </c>
      <c r="I90" s="24">
        <v>22.072500000000002</v>
      </c>
      <c r="J90" s="23">
        <v>1.8119050747762714E-2</v>
      </c>
      <c r="K90" s="23">
        <v>2.8183328405282329E-2</v>
      </c>
      <c r="L90" s="25">
        <f t="shared" si="9"/>
        <v>0.96579999999999999</v>
      </c>
      <c r="M90" s="24">
        <f t="shared" si="10"/>
        <v>22.145700000000001</v>
      </c>
      <c r="N90" s="24">
        <f t="shared" si="11"/>
        <v>0.96579999999999999</v>
      </c>
      <c r="O90" s="24">
        <f t="shared" si="12"/>
        <v>22.145700000000001</v>
      </c>
      <c r="P90" s="23">
        <f t="shared" si="13"/>
        <v>-1.1264118171381305</v>
      </c>
      <c r="Q90" s="23">
        <f t="shared" si="14"/>
        <v>-9.9169394533779887</v>
      </c>
      <c r="R90" s="23">
        <f t="shared" si="15"/>
        <v>20.696428778723565</v>
      </c>
      <c r="S90" s="14"/>
      <c r="T90" s="14"/>
      <c r="U90" s="22"/>
      <c r="V90" s="22"/>
      <c r="W90" s="22"/>
    </row>
    <row r="91" spans="1:23" s="13" customFormat="1" x14ac:dyDescent="0.2">
      <c r="A91" s="14"/>
      <c r="B91" s="20">
        <v>63</v>
      </c>
      <c r="C91" s="21" t="s">
        <v>49</v>
      </c>
      <c r="D91" s="20">
        <v>0</v>
      </c>
      <c r="E91" s="20" t="str">
        <f t="shared" si="8"/>
        <v/>
      </c>
      <c r="F91" s="20">
        <v>11842</v>
      </c>
      <c r="G91" s="19">
        <v>75.064999999999998</v>
      </c>
      <c r="H91" s="19">
        <v>0.439</v>
      </c>
      <c r="I91" s="19">
        <v>18.5945</v>
      </c>
      <c r="J91" s="15">
        <v>0.30918327897866649</v>
      </c>
      <c r="K91" s="15">
        <v>0.23393225515093061</v>
      </c>
      <c r="L91" s="17">
        <f t="shared" si="9"/>
        <v>0.67459999999999998</v>
      </c>
      <c r="M91" s="16">
        <f t="shared" si="10"/>
        <v>18.668900000000001</v>
      </c>
      <c r="N91" s="16">
        <f t="shared" si="11"/>
        <v>0.67459999999999998</v>
      </c>
      <c r="O91" s="16">
        <f t="shared" si="12"/>
        <v>18.668900000000001</v>
      </c>
      <c r="P91" s="15">
        <f t="shared" si="13"/>
        <v>-1.4156246211770076</v>
      </c>
      <c r="Q91" s="15">
        <f t="shared" si="14"/>
        <v>-13.294597157713586</v>
      </c>
      <c r="R91" s="15">
        <f t="shared" si="15"/>
        <v>17.214333898169912</v>
      </c>
      <c r="S91" s="14"/>
      <c r="T91" s="14"/>
    </row>
    <row r="92" spans="1:23" s="13" customFormat="1" x14ac:dyDescent="0.2">
      <c r="A92" s="14"/>
      <c r="B92" s="26">
        <v>64</v>
      </c>
      <c r="C92" s="27" t="s">
        <v>50</v>
      </c>
      <c r="D92" s="26">
        <v>0</v>
      </c>
      <c r="E92" s="26" t="str">
        <f t="shared" si="8"/>
        <v/>
      </c>
      <c r="F92" s="26">
        <v>14210</v>
      </c>
      <c r="G92" s="24">
        <v>88.878</v>
      </c>
      <c r="H92" s="24">
        <v>0.32950000000000002</v>
      </c>
      <c r="I92" s="24">
        <v>18.616500000000002</v>
      </c>
      <c r="J92" s="23">
        <v>3.0602287496198713E-2</v>
      </c>
      <c r="K92" s="23">
        <v>3.8401822873400514E-2</v>
      </c>
      <c r="L92" s="25">
        <f t="shared" si="9"/>
        <v>0.56889999999999996</v>
      </c>
      <c r="M92" s="24">
        <f t="shared" si="10"/>
        <v>18.692100000000003</v>
      </c>
      <c r="N92" s="24">
        <f t="shared" si="11"/>
        <v>0.56889999999999996</v>
      </c>
      <c r="O92" s="24">
        <f t="shared" si="12"/>
        <v>18.692100000000003</v>
      </c>
      <c r="P92" s="23">
        <f t="shared" si="13"/>
        <v>-1.5206033072584271</v>
      </c>
      <c r="Q92" s="23">
        <f t="shared" si="14"/>
        <v>-13.272058714679591</v>
      </c>
      <c r="R92" s="23">
        <f t="shared" si="15"/>
        <v>17.237569229862515</v>
      </c>
      <c r="S92" s="14"/>
      <c r="T92" s="14"/>
      <c r="U92" s="22"/>
      <c r="V92" s="22"/>
      <c r="W92" s="22"/>
    </row>
    <row r="93" spans="1:23" s="13" customFormat="1" x14ac:dyDescent="0.2">
      <c r="A93" s="14"/>
      <c r="B93" s="20">
        <v>65</v>
      </c>
      <c r="C93" s="21" t="s">
        <v>51</v>
      </c>
      <c r="D93" s="20">
        <v>0</v>
      </c>
      <c r="E93" s="20" t="str">
        <f t="shared" ref="E93:E108" si="16">IF(F93&lt;4000,"low peak height","")</f>
        <v/>
      </c>
      <c r="F93" s="20">
        <v>11638</v>
      </c>
      <c r="G93" s="19">
        <v>73.912999999999997</v>
      </c>
      <c r="H93" s="19">
        <v>1.3185</v>
      </c>
      <c r="I93" s="19">
        <v>22.063499999999998</v>
      </c>
      <c r="J93" s="15">
        <v>4.2440546650579364E-2</v>
      </c>
      <c r="K93" s="15">
        <v>3.9136939072952626E-2</v>
      </c>
      <c r="L93" s="17">
        <f t="shared" ref="L93:L108" si="17">H93-(B93-$B$29)*$H$19</f>
        <v>1.5617000000000001</v>
      </c>
      <c r="M93" s="16">
        <f t="shared" ref="M93:M108" si="18">I93-(B93-$B$29)*$H$20</f>
        <v>22.140299999999996</v>
      </c>
      <c r="N93" s="16">
        <f t="shared" ref="N93:N108" si="19">L93+(F93-MIN($F$114:$F$124))*$I$19</f>
        <v>1.5617000000000001</v>
      </c>
      <c r="O93" s="16">
        <f t="shared" ref="O93:O108" si="20">M93-(F93-MIN($F$114:$F$124))*$I$20</f>
        <v>22.140299999999996</v>
      </c>
      <c r="P93" s="15">
        <f t="shared" ref="P93:P108" si="21">N93*$E$19+$F$19</f>
        <v>-0.53457833524676079</v>
      </c>
      <c r="Q93" s="15">
        <f t="shared" ref="Q93:Q108" si="22">O93*$E$20+$F$20</f>
        <v>-9.9221854702910761</v>
      </c>
      <c r="R93" s="15">
        <f t="shared" ref="R93:R108" si="23">1.03092*Q93+30.92</f>
        <v>20.691020554967523</v>
      </c>
      <c r="S93" s="14"/>
      <c r="T93" s="14"/>
    </row>
    <row r="94" spans="1:23" s="13" customFormat="1" x14ac:dyDescent="0.2">
      <c r="A94" s="14"/>
      <c r="B94" s="26">
        <v>66</v>
      </c>
      <c r="C94" s="27" t="s">
        <v>52</v>
      </c>
      <c r="D94" s="26">
        <v>0</v>
      </c>
      <c r="E94" s="26" t="str">
        <f t="shared" si="16"/>
        <v/>
      </c>
      <c r="F94" s="26">
        <v>12299</v>
      </c>
      <c r="G94" s="24">
        <v>76.412999999999997</v>
      </c>
      <c r="H94" s="24">
        <v>2.2145000000000001</v>
      </c>
      <c r="I94" s="24">
        <v>25.6995</v>
      </c>
      <c r="J94" s="23">
        <v>2.6244999523718809E-2</v>
      </c>
      <c r="K94" s="23">
        <v>4.2357998064120272E-2</v>
      </c>
      <c r="L94" s="25">
        <f t="shared" si="17"/>
        <v>2.4615</v>
      </c>
      <c r="M94" s="24">
        <f t="shared" si="18"/>
        <v>25.7775</v>
      </c>
      <c r="N94" s="24">
        <f t="shared" si="19"/>
        <v>2.4615</v>
      </c>
      <c r="O94" s="24">
        <f t="shared" si="20"/>
        <v>25.7775</v>
      </c>
      <c r="P94" s="23">
        <f t="shared" si="21"/>
        <v>0.35908128382666504</v>
      </c>
      <c r="Q94" s="23">
        <f t="shared" si="22"/>
        <v>-6.3887016339445957</v>
      </c>
      <c r="R94" s="23">
        <f t="shared" si="23"/>
        <v>24.333759711533837</v>
      </c>
      <c r="S94" s="14"/>
      <c r="T94" s="14"/>
      <c r="U94" s="22"/>
      <c r="V94" s="22"/>
      <c r="W94" s="22"/>
    </row>
    <row r="95" spans="1:23" s="13" customFormat="1" x14ac:dyDescent="0.2">
      <c r="A95" s="14"/>
      <c r="B95" s="20">
        <v>67</v>
      </c>
      <c r="C95" s="21" t="s">
        <v>53</v>
      </c>
      <c r="D95" s="20">
        <v>0</v>
      </c>
      <c r="E95" s="20" t="str">
        <f t="shared" si="16"/>
        <v/>
      </c>
      <c r="F95" s="20">
        <v>14912</v>
      </c>
      <c r="G95" s="19">
        <v>94.897000000000006</v>
      </c>
      <c r="H95" s="19">
        <v>1.4750000000000001</v>
      </c>
      <c r="I95" s="19">
        <v>21.052</v>
      </c>
      <c r="J95" s="15">
        <v>7.8938583721777048E-2</v>
      </c>
      <c r="K95" s="15">
        <v>7.894111729637443E-2</v>
      </c>
      <c r="L95" s="17">
        <f t="shared" si="17"/>
        <v>1.7258</v>
      </c>
      <c r="M95" s="16">
        <f t="shared" si="18"/>
        <v>21.1312</v>
      </c>
      <c r="N95" s="16">
        <f t="shared" si="19"/>
        <v>1.7258</v>
      </c>
      <c r="O95" s="16">
        <f t="shared" si="20"/>
        <v>21.1312</v>
      </c>
      <c r="P95" s="15">
        <f t="shared" si="21"/>
        <v>-0.37159818022347868</v>
      </c>
      <c r="Q95" s="15">
        <f t="shared" si="22"/>
        <v>-10.902510593808405</v>
      </c>
      <c r="R95" s="15">
        <f t="shared" si="23"/>
        <v>19.68038377863104</v>
      </c>
      <c r="S95" s="14"/>
      <c r="T95" s="14"/>
    </row>
    <row r="96" spans="1:23" s="13" customFormat="1" x14ac:dyDescent="0.2">
      <c r="A96" s="14"/>
      <c r="B96" s="26">
        <v>68</v>
      </c>
      <c r="C96" s="27" t="s">
        <v>54</v>
      </c>
      <c r="D96" s="26">
        <v>0</v>
      </c>
      <c r="E96" s="26" t="str">
        <f t="shared" si="16"/>
        <v/>
      </c>
      <c r="F96" s="26">
        <v>12041</v>
      </c>
      <c r="G96" s="24">
        <v>74.384</v>
      </c>
      <c r="H96" s="24">
        <v>1.9119999999999999</v>
      </c>
      <c r="I96" s="24">
        <v>23.350999999999999</v>
      </c>
      <c r="J96" s="23">
        <v>2.8675773747189427E-2</v>
      </c>
      <c r="K96" s="23">
        <v>4.056106507477325E-2</v>
      </c>
      <c r="L96" s="25">
        <f t="shared" si="17"/>
        <v>2.1665999999999999</v>
      </c>
      <c r="M96" s="24">
        <f t="shared" si="18"/>
        <v>23.4314</v>
      </c>
      <c r="N96" s="24">
        <f t="shared" si="19"/>
        <v>2.1665999999999999</v>
      </c>
      <c r="O96" s="24">
        <f t="shared" si="20"/>
        <v>23.4314</v>
      </c>
      <c r="P96" s="23">
        <f t="shared" si="21"/>
        <v>6.6193729187018935E-2</v>
      </c>
      <c r="Q96" s="23">
        <f t="shared" si="22"/>
        <v>-8.6679016857571085</v>
      </c>
      <c r="R96" s="23">
        <f t="shared" si="23"/>
        <v>21.984086794119285</v>
      </c>
      <c r="S96" s="14"/>
      <c r="T96" s="14"/>
      <c r="U96" s="22"/>
      <c r="V96" s="22"/>
      <c r="W96" s="22"/>
    </row>
    <row r="97" spans="1:23" s="13" customFormat="1" x14ac:dyDescent="0.2">
      <c r="A97" s="14"/>
      <c r="B97" s="20">
        <v>69</v>
      </c>
      <c r="C97" s="21" t="s">
        <v>55</v>
      </c>
      <c r="D97" s="20">
        <v>0</v>
      </c>
      <c r="E97" s="20" t="str">
        <f t="shared" si="16"/>
        <v/>
      </c>
      <c r="F97" s="20">
        <v>15937</v>
      </c>
      <c r="G97" s="19">
        <v>100.92</v>
      </c>
      <c r="H97" s="19">
        <v>1.637</v>
      </c>
      <c r="I97" s="19">
        <v>22.947000000000003</v>
      </c>
      <c r="J97" s="15">
        <v>8.520152580793372E-2</v>
      </c>
      <c r="K97" s="15">
        <v>6.4148265759878489E-2</v>
      </c>
      <c r="L97" s="17">
        <f t="shared" si="17"/>
        <v>1.8954</v>
      </c>
      <c r="M97" s="16">
        <f t="shared" si="18"/>
        <v>23.028600000000004</v>
      </c>
      <c r="N97" s="16">
        <f t="shared" si="19"/>
        <v>1.8954</v>
      </c>
      <c r="O97" s="16">
        <f t="shared" si="20"/>
        <v>23.028600000000004</v>
      </c>
      <c r="P97" s="15">
        <f t="shared" si="21"/>
        <v>-0.20315555809094588</v>
      </c>
      <c r="Q97" s="15">
        <f t="shared" si="22"/>
        <v>-9.059215688088667</v>
      </c>
      <c r="R97" s="15">
        <f t="shared" si="23"/>
        <v>21.580673362835633</v>
      </c>
      <c r="S97" s="14"/>
      <c r="T97" s="14"/>
    </row>
    <row r="98" spans="1:23" s="13" customFormat="1" x14ac:dyDescent="0.2">
      <c r="A98" s="14"/>
      <c r="B98" s="26">
        <v>70</v>
      </c>
      <c r="C98" s="27" t="s">
        <v>65</v>
      </c>
      <c r="D98" s="26">
        <v>0</v>
      </c>
      <c r="E98" s="26" t="str">
        <f t="shared" si="16"/>
        <v/>
      </c>
      <c r="F98" s="26">
        <v>13037</v>
      </c>
      <c r="G98" s="24">
        <v>81.373000000000005</v>
      </c>
      <c r="H98" s="24">
        <v>6.508</v>
      </c>
      <c r="I98" s="24">
        <v>28.099</v>
      </c>
      <c r="J98" s="23">
        <v>2.1760055146988661E-2</v>
      </c>
      <c r="K98" s="23">
        <v>4.3391243356235343E-2</v>
      </c>
      <c r="L98" s="25">
        <f t="shared" si="17"/>
        <v>6.7702</v>
      </c>
      <c r="M98" s="24">
        <f t="shared" si="18"/>
        <v>28.181799999999999</v>
      </c>
      <c r="N98" s="24">
        <f t="shared" si="19"/>
        <v>6.7702</v>
      </c>
      <c r="O98" s="24">
        <f t="shared" si="20"/>
        <v>28.181799999999999</v>
      </c>
      <c r="P98" s="23">
        <f t="shared" si="21"/>
        <v>4.6383780172137179</v>
      </c>
      <c r="Q98" s="23">
        <f t="shared" si="22"/>
        <v>-4.0529611776243968</v>
      </c>
      <c r="R98" s="23">
        <f t="shared" si="23"/>
        <v>26.741721262763459</v>
      </c>
      <c r="S98" s="14"/>
      <c r="T98" s="14"/>
      <c r="U98" s="22"/>
      <c r="V98" s="22"/>
      <c r="W98" s="22"/>
    </row>
    <row r="99" spans="1:23" s="13" customFormat="1" x14ac:dyDescent="0.2">
      <c r="A99" s="14"/>
      <c r="B99" s="20">
        <v>71</v>
      </c>
      <c r="C99" s="21" t="s">
        <v>56</v>
      </c>
      <c r="D99" s="20">
        <v>0</v>
      </c>
      <c r="E99" s="20" t="str">
        <f t="shared" si="16"/>
        <v/>
      </c>
      <c r="F99" s="20">
        <v>13532</v>
      </c>
      <c r="G99" s="19">
        <v>84.947000000000003</v>
      </c>
      <c r="H99" s="19">
        <v>3.8914999999999997</v>
      </c>
      <c r="I99" s="19">
        <v>24.770499999999998</v>
      </c>
      <c r="J99" s="15">
        <v>0.19707029202799703</v>
      </c>
      <c r="K99" s="15">
        <v>0.12681167138713945</v>
      </c>
      <c r="L99" s="17">
        <f t="shared" si="17"/>
        <v>4.1574999999999998</v>
      </c>
      <c r="M99" s="16">
        <f t="shared" si="18"/>
        <v>24.854499999999998</v>
      </c>
      <c r="N99" s="16">
        <f t="shared" si="19"/>
        <v>4.1574999999999998</v>
      </c>
      <c r="O99" s="16">
        <f t="shared" si="20"/>
        <v>24.854499999999998</v>
      </c>
      <c r="P99" s="15">
        <f t="shared" si="21"/>
        <v>2.0435075051519931</v>
      </c>
      <c r="Q99" s="15">
        <f t="shared" si="22"/>
        <v>-7.2853819322366355</v>
      </c>
      <c r="R99" s="15">
        <f t="shared" si="23"/>
        <v>23.409354058418607</v>
      </c>
      <c r="S99" s="14"/>
      <c r="T99" s="14"/>
    </row>
    <row r="100" spans="1:23" s="13" customFormat="1" x14ac:dyDescent="0.2">
      <c r="A100" s="14"/>
      <c r="B100" s="26">
        <v>72</v>
      </c>
      <c r="C100" s="27" t="s">
        <v>57</v>
      </c>
      <c r="D100" s="26">
        <v>0</v>
      </c>
      <c r="E100" s="26" t="str">
        <f t="shared" si="16"/>
        <v/>
      </c>
      <c r="F100" s="26">
        <v>16648</v>
      </c>
      <c r="G100" s="24">
        <v>104.584</v>
      </c>
      <c r="H100" s="24">
        <v>0.84349999999999992</v>
      </c>
      <c r="I100" s="24">
        <v>20.695999999999998</v>
      </c>
      <c r="J100" s="23">
        <v>2.8656587375331374E-2</v>
      </c>
      <c r="K100" s="23">
        <v>1.8622566955175859E-2</v>
      </c>
      <c r="L100" s="25">
        <f t="shared" si="17"/>
        <v>1.1133</v>
      </c>
      <c r="M100" s="24">
        <f t="shared" si="18"/>
        <v>20.781199999999998</v>
      </c>
      <c r="N100" s="24">
        <f t="shared" si="19"/>
        <v>1.1133</v>
      </c>
      <c r="O100" s="24">
        <f t="shared" si="20"/>
        <v>20.781199999999998</v>
      </c>
      <c r="P100" s="23">
        <f t="shared" si="21"/>
        <v>-0.97991838102640538</v>
      </c>
      <c r="Q100" s="23">
        <f t="shared" si="22"/>
        <v>-11.242530208545364</v>
      </c>
      <c r="R100" s="23">
        <f t="shared" si="23"/>
        <v>19.329850757406412</v>
      </c>
      <c r="S100" s="14"/>
      <c r="T100" s="14"/>
      <c r="U100" s="22"/>
      <c r="V100" s="22"/>
      <c r="W100" s="22"/>
    </row>
    <row r="101" spans="1:23" s="13" customFormat="1" x14ac:dyDescent="0.2">
      <c r="A101" s="14"/>
      <c r="B101" s="20">
        <v>73</v>
      </c>
      <c r="C101" s="21" t="s">
        <v>58</v>
      </c>
      <c r="D101" s="20">
        <v>0</v>
      </c>
      <c r="E101" s="20" t="str">
        <f t="shared" si="16"/>
        <v/>
      </c>
      <c r="F101" s="20">
        <v>11810</v>
      </c>
      <c r="G101" s="19">
        <v>73.825999999999993</v>
      </c>
      <c r="H101" s="19">
        <v>0.95100000000000007</v>
      </c>
      <c r="I101" s="19">
        <v>23.303000000000001</v>
      </c>
      <c r="J101" s="15">
        <v>6.4813578824193918E-2</v>
      </c>
      <c r="K101" s="15">
        <v>6.2344205825401094E-2</v>
      </c>
      <c r="L101" s="17">
        <f t="shared" si="17"/>
        <v>1.2246000000000001</v>
      </c>
      <c r="M101" s="16">
        <f t="shared" si="18"/>
        <v>23.389400000000002</v>
      </c>
      <c r="N101" s="16">
        <f t="shared" si="19"/>
        <v>1.2246000000000001</v>
      </c>
      <c r="O101" s="16">
        <f t="shared" si="20"/>
        <v>23.389400000000002</v>
      </c>
      <c r="P101" s="15">
        <f t="shared" si="21"/>
        <v>-0.86937791025193056</v>
      </c>
      <c r="Q101" s="15">
        <f t="shared" si="22"/>
        <v>-8.7087040395255428</v>
      </c>
      <c r="R101" s="15">
        <f t="shared" si="23"/>
        <v>21.942022831572331</v>
      </c>
      <c r="S101" s="14"/>
      <c r="T101" s="14"/>
    </row>
    <row r="102" spans="1:23" s="13" customFormat="1" x14ac:dyDescent="0.2">
      <c r="A102" s="14"/>
      <c r="B102" s="26">
        <v>74</v>
      </c>
      <c r="C102" s="27" t="s">
        <v>59</v>
      </c>
      <c r="D102" s="26">
        <v>0</v>
      </c>
      <c r="E102" s="26" t="str">
        <f t="shared" si="16"/>
        <v/>
      </c>
      <c r="F102" s="26">
        <v>11937</v>
      </c>
      <c r="G102" s="24">
        <v>75.935000000000002</v>
      </c>
      <c r="H102" s="24">
        <v>0.6905</v>
      </c>
      <c r="I102" s="24">
        <v>18.932000000000002</v>
      </c>
      <c r="J102" s="23">
        <v>3.464534600779736E-2</v>
      </c>
      <c r="K102" s="23">
        <v>4.8744230427814825E-2</v>
      </c>
      <c r="L102" s="25">
        <f t="shared" si="17"/>
        <v>0.96789999999999998</v>
      </c>
      <c r="M102" s="24">
        <f t="shared" si="18"/>
        <v>19.019600000000001</v>
      </c>
      <c r="N102" s="24">
        <f t="shared" si="19"/>
        <v>0.96789999999999998</v>
      </c>
      <c r="O102" s="24">
        <f t="shared" si="20"/>
        <v>19.019600000000001</v>
      </c>
      <c r="P102" s="23">
        <f t="shared" si="21"/>
        <v>-1.1243261478782347</v>
      </c>
      <c r="Q102" s="23">
        <f t="shared" si="22"/>
        <v>-12.953897503747154</v>
      </c>
      <c r="R102" s="23">
        <f t="shared" si="23"/>
        <v>17.565567985436985</v>
      </c>
      <c r="S102" s="14"/>
      <c r="T102" s="14"/>
      <c r="U102" s="22"/>
      <c r="V102" s="22"/>
      <c r="W102" s="22"/>
    </row>
    <row r="103" spans="1:23" s="13" customFormat="1" x14ac:dyDescent="0.2">
      <c r="A103" s="14"/>
      <c r="B103" s="20">
        <v>75</v>
      </c>
      <c r="C103" s="21" t="s">
        <v>60</v>
      </c>
      <c r="D103" s="20">
        <v>0</v>
      </c>
      <c r="E103" s="20" t="str">
        <f t="shared" si="16"/>
        <v/>
      </c>
      <c r="F103" s="20">
        <v>9940</v>
      </c>
      <c r="G103" s="19">
        <v>61.542000000000002</v>
      </c>
      <c r="H103" s="19">
        <v>1.3635000000000002</v>
      </c>
      <c r="I103" s="19">
        <v>19.904</v>
      </c>
      <c r="J103" s="15">
        <v>5.1694293688955659E-2</v>
      </c>
      <c r="K103" s="15">
        <v>4.9514644298429805E-2</v>
      </c>
      <c r="L103" s="17">
        <f t="shared" si="17"/>
        <v>1.6447000000000003</v>
      </c>
      <c r="M103" s="16">
        <f t="shared" si="18"/>
        <v>19.992799999999999</v>
      </c>
      <c r="N103" s="16">
        <f t="shared" si="19"/>
        <v>1.6447000000000003</v>
      </c>
      <c r="O103" s="16">
        <f t="shared" si="20"/>
        <v>19.992799999999999</v>
      </c>
      <c r="P103" s="15">
        <f t="shared" si="21"/>
        <v>-0.45214474068897625</v>
      </c>
      <c r="Q103" s="15">
        <f t="shared" si="22"/>
        <v>-12.0084486778557</v>
      </c>
      <c r="R103" s="15">
        <f t="shared" si="23"/>
        <v>18.540250089025001</v>
      </c>
      <c r="S103" s="14"/>
      <c r="T103" s="14"/>
    </row>
    <row r="104" spans="1:23" s="13" customFormat="1" x14ac:dyDescent="0.2">
      <c r="A104" s="14"/>
      <c r="B104" s="26">
        <v>76</v>
      </c>
      <c r="C104" s="27" t="s">
        <v>61</v>
      </c>
      <c r="D104" s="26">
        <v>0</v>
      </c>
      <c r="E104" s="26" t="str">
        <f t="shared" si="16"/>
        <v/>
      </c>
      <c r="F104" s="26">
        <v>7775</v>
      </c>
      <c r="G104" s="24">
        <v>49.348999999999997</v>
      </c>
      <c r="H104" s="24">
        <v>0.63850000000000007</v>
      </c>
      <c r="I104" s="24">
        <v>18.670999999999999</v>
      </c>
      <c r="J104" s="23">
        <v>3.3276117561999302E-2</v>
      </c>
      <c r="K104" s="23">
        <v>4.0091146154732131E-2</v>
      </c>
      <c r="L104" s="25">
        <f t="shared" si="17"/>
        <v>0.92349999999999999</v>
      </c>
      <c r="M104" s="24">
        <f t="shared" si="18"/>
        <v>18.760999999999999</v>
      </c>
      <c r="N104" s="24">
        <f t="shared" si="19"/>
        <v>0.92349999999999999</v>
      </c>
      <c r="O104" s="24">
        <f t="shared" si="20"/>
        <v>18.760999999999999</v>
      </c>
      <c r="P104" s="23">
        <f t="shared" si="21"/>
        <v>-1.1684231550874591</v>
      </c>
      <c r="Q104" s="23">
        <f t="shared" si="22"/>
        <v>-13.205123424807091</v>
      </c>
      <c r="R104" s="23">
        <f t="shared" si="23"/>
        <v>17.306574158897874</v>
      </c>
      <c r="S104" s="14"/>
      <c r="T104" s="14"/>
      <c r="U104" s="22"/>
      <c r="V104" s="22"/>
      <c r="W104" s="22"/>
    </row>
    <row r="105" spans="1:23" s="13" customFormat="1" x14ac:dyDescent="0.2">
      <c r="A105" s="14"/>
      <c r="B105" s="20">
        <v>77</v>
      </c>
      <c r="C105" s="21" t="s">
        <v>62</v>
      </c>
      <c r="D105" s="20">
        <v>0</v>
      </c>
      <c r="E105" s="20" t="str">
        <f t="shared" si="16"/>
        <v/>
      </c>
      <c r="F105" s="20">
        <v>10813</v>
      </c>
      <c r="G105" s="19">
        <v>66.745999999999995</v>
      </c>
      <c r="H105" s="19">
        <v>2.5940000000000003</v>
      </c>
      <c r="I105" s="19">
        <v>26.161499999999997</v>
      </c>
      <c r="J105" s="15">
        <v>3.5068504387840566E-2</v>
      </c>
      <c r="K105" s="15">
        <v>4.2229136860704203E-2</v>
      </c>
      <c r="L105" s="17">
        <f t="shared" si="17"/>
        <v>2.8828000000000005</v>
      </c>
      <c r="M105" s="16">
        <f t="shared" si="18"/>
        <v>26.252699999999997</v>
      </c>
      <c r="N105" s="16">
        <f t="shared" si="19"/>
        <v>2.8828000000000005</v>
      </c>
      <c r="O105" s="16">
        <f t="shared" si="20"/>
        <v>26.252699999999997</v>
      </c>
      <c r="P105" s="15">
        <f t="shared" si="21"/>
        <v>0.77750626439527437</v>
      </c>
      <c r="Q105" s="15">
        <f t="shared" si="22"/>
        <v>-5.9270521455931622</v>
      </c>
      <c r="R105" s="15">
        <f t="shared" si="23"/>
        <v>24.809683402065097</v>
      </c>
      <c r="S105" s="14"/>
      <c r="T105" s="14"/>
    </row>
    <row r="106" spans="1:23" s="13" customFormat="1" x14ac:dyDescent="0.2">
      <c r="A106" s="14"/>
      <c r="B106" s="26">
        <v>78</v>
      </c>
      <c r="C106" s="27" t="s">
        <v>63</v>
      </c>
      <c r="D106" s="26">
        <v>0</v>
      </c>
      <c r="E106" s="26" t="str">
        <f t="shared" si="16"/>
        <v/>
      </c>
      <c r="F106" s="26">
        <v>13847</v>
      </c>
      <c r="G106" s="24">
        <v>87.356999999999999</v>
      </c>
      <c r="H106" s="24">
        <v>1.6284999999999998</v>
      </c>
      <c r="I106" s="24">
        <v>24.957000000000001</v>
      </c>
      <c r="J106" s="23">
        <v>2.6677706048309366E-2</v>
      </c>
      <c r="K106" s="23">
        <v>2.8908476265621284E-2</v>
      </c>
      <c r="L106" s="25">
        <f t="shared" si="17"/>
        <v>1.9210999999999998</v>
      </c>
      <c r="M106" s="24">
        <f t="shared" si="18"/>
        <v>25.049400000000002</v>
      </c>
      <c r="N106" s="24">
        <f t="shared" si="19"/>
        <v>1.9210999999999998</v>
      </c>
      <c r="O106" s="24">
        <f t="shared" si="20"/>
        <v>25.049400000000002</v>
      </c>
      <c r="P106" s="23">
        <f t="shared" si="21"/>
        <v>-0.17763093905317429</v>
      </c>
      <c r="Q106" s="23">
        <f t="shared" si="22"/>
        <v>-7.0960395810588217</v>
      </c>
      <c r="R106" s="23">
        <f t="shared" si="23"/>
        <v>23.604550875094841</v>
      </c>
      <c r="S106" s="14"/>
      <c r="T106" s="14"/>
      <c r="U106" s="22"/>
      <c r="V106" s="22"/>
      <c r="W106" s="22"/>
    </row>
    <row r="107" spans="1:23" s="13" customFormat="1" x14ac:dyDescent="0.2">
      <c r="A107" s="14"/>
      <c r="B107" s="20">
        <v>79</v>
      </c>
      <c r="C107" s="21" t="s">
        <v>65</v>
      </c>
      <c r="D107" s="20">
        <v>0</v>
      </c>
      <c r="E107" s="20" t="str">
        <f t="shared" si="16"/>
        <v/>
      </c>
      <c r="F107" s="20">
        <v>8384</v>
      </c>
      <c r="G107" s="19">
        <v>51.890999999999998</v>
      </c>
      <c r="H107" s="19">
        <v>6.4235000000000007</v>
      </c>
      <c r="I107" s="19">
        <v>27.981000000000002</v>
      </c>
      <c r="J107" s="15">
        <v>6.8310321328478418E-2</v>
      </c>
      <c r="K107" s="15">
        <v>6.1434517984598688E-2</v>
      </c>
      <c r="L107" s="17">
        <f t="shared" si="17"/>
        <v>6.7199000000000009</v>
      </c>
      <c r="M107" s="16">
        <f t="shared" si="18"/>
        <v>28.0746</v>
      </c>
      <c r="N107" s="16">
        <f t="shared" si="19"/>
        <v>6.7199000000000009</v>
      </c>
      <c r="O107" s="16">
        <f t="shared" si="20"/>
        <v>28.0746</v>
      </c>
      <c r="P107" s="15">
        <f t="shared" si="21"/>
        <v>4.5884212725600255</v>
      </c>
      <c r="Q107" s="15">
        <f t="shared" si="22"/>
        <v>-4.1571043281952598</v>
      </c>
      <c r="R107" s="15">
        <f t="shared" si="23"/>
        <v>26.634358005976942</v>
      </c>
      <c r="S107" s="14"/>
      <c r="T107" s="14"/>
    </row>
    <row r="108" spans="1:23" s="13" customFormat="1" x14ac:dyDescent="0.2">
      <c r="A108" s="14"/>
      <c r="B108" s="26">
        <v>80</v>
      </c>
      <c r="C108" s="27" t="s">
        <v>64</v>
      </c>
      <c r="D108" s="26">
        <v>0</v>
      </c>
      <c r="E108" s="26" t="str">
        <f t="shared" si="16"/>
        <v/>
      </c>
      <c r="F108" s="26">
        <v>13202</v>
      </c>
      <c r="G108" s="24">
        <v>83.228999999999999</v>
      </c>
      <c r="H108" s="24">
        <v>1.6165</v>
      </c>
      <c r="I108" s="24">
        <v>23.538499999999999</v>
      </c>
      <c r="J108" s="23">
        <v>2.407695994098916E-2</v>
      </c>
      <c r="K108" s="23">
        <v>4.7740967732126986E-2</v>
      </c>
      <c r="L108" s="25">
        <f t="shared" si="17"/>
        <v>1.9167000000000001</v>
      </c>
      <c r="M108" s="24">
        <f t="shared" si="18"/>
        <v>23.633299999999998</v>
      </c>
      <c r="N108" s="24">
        <f t="shared" si="19"/>
        <v>1.9167000000000001</v>
      </c>
      <c r="O108" s="24">
        <f t="shared" si="20"/>
        <v>23.633299999999998</v>
      </c>
      <c r="P108" s="23">
        <f t="shared" si="21"/>
        <v>-0.18200091274057462</v>
      </c>
      <c r="Q108" s="23">
        <f t="shared" si="22"/>
        <v>-8.4717589422845627</v>
      </c>
      <c r="R108" s="23">
        <f t="shared" si="23"/>
        <v>22.18629427122</v>
      </c>
      <c r="S108" s="14"/>
      <c r="T108" s="14"/>
      <c r="U108" s="22"/>
      <c r="V108" s="22"/>
      <c r="W108" s="22"/>
    </row>
    <row r="109" spans="1:23" s="14" customFormat="1" x14ac:dyDescent="0.2">
      <c r="G109" s="41"/>
      <c r="H109" s="41"/>
      <c r="I109" s="41"/>
      <c r="J109" s="22"/>
      <c r="K109" s="22"/>
      <c r="L109" s="42"/>
      <c r="M109" s="41"/>
      <c r="N109" s="41"/>
      <c r="O109" s="41"/>
      <c r="P109" s="22"/>
      <c r="Q109" s="22"/>
      <c r="R109" s="22"/>
      <c r="U109" s="22"/>
      <c r="V109" s="22"/>
      <c r="W109" s="22"/>
    </row>
    <row r="110" spans="1:23" s="14" customFormat="1" x14ac:dyDescent="0.2">
      <c r="G110" s="41"/>
      <c r="H110" s="41"/>
      <c r="I110" s="41"/>
      <c r="J110" s="22"/>
      <c r="K110" s="22"/>
      <c r="L110" s="42"/>
      <c r="M110" s="41"/>
      <c r="N110" s="41"/>
      <c r="O110" s="41"/>
      <c r="P110" s="22"/>
      <c r="Q110" s="22"/>
      <c r="R110" s="22"/>
      <c r="U110" s="22"/>
      <c r="V110" s="22"/>
      <c r="W110" s="22"/>
    </row>
    <row r="111" spans="1:23" s="14" customFormat="1" x14ac:dyDescent="0.2">
      <c r="G111" s="41"/>
      <c r="H111" s="41"/>
      <c r="I111" s="41"/>
      <c r="J111" s="22"/>
      <c r="K111" s="22"/>
      <c r="L111" s="42"/>
      <c r="M111" s="41"/>
      <c r="N111" s="41"/>
      <c r="O111" s="41"/>
      <c r="P111" s="22"/>
      <c r="Q111" s="22"/>
      <c r="R111" s="22"/>
      <c r="U111" s="22"/>
      <c r="V111" s="22"/>
      <c r="W111" s="22"/>
    </row>
    <row r="112" spans="1:23" x14ac:dyDescent="0.2">
      <c r="A112" s="40"/>
      <c r="B112" s="37"/>
      <c r="C112" s="38"/>
      <c r="D112" s="38"/>
      <c r="E112" s="38"/>
      <c r="F112" s="38"/>
      <c r="G112" s="38"/>
      <c r="H112" s="38"/>
      <c r="I112" s="38"/>
      <c r="J112" s="38"/>
      <c r="K112" s="39"/>
      <c r="L112" s="38" t="s">
        <v>85</v>
      </c>
      <c r="M112" s="38"/>
      <c r="N112" s="177" t="s">
        <v>84</v>
      </c>
      <c r="O112" s="178"/>
      <c r="P112" s="37" t="s">
        <v>83</v>
      </c>
      <c r="Q112" s="36"/>
      <c r="R112" s="35"/>
    </row>
    <row r="113" spans="1:23" x14ac:dyDescent="0.2">
      <c r="A113" s="34"/>
      <c r="B113" s="33" t="s">
        <v>82</v>
      </c>
      <c r="C113" s="31" t="s">
        <v>81</v>
      </c>
      <c r="D113" s="31" t="s">
        <v>80</v>
      </c>
      <c r="E113" s="31"/>
      <c r="F113" s="32" t="s">
        <v>79</v>
      </c>
      <c r="G113" s="32" t="s">
        <v>78</v>
      </c>
      <c r="H113" s="31" t="s">
        <v>77</v>
      </c>
      <c r="I113" s="31" t="s">
        <v>76</v>
      </c>
      <c r="J113" s="31" t="s">
        <v>75</v>
      </c>
      <c r="K113" s="28" t="s">
        <v>74</v>
      </c>
      <c r="L113" s="29" t="s">
        <v>73</v>
      </c>
      <c r="M113" s="29" t="s">
        <v>72</v>
      </c>
      <c r="N113" s="29" t="s">
        <v>73</v>
      </c>
      <c r="O113" s="29" t="s">
        <v>72</v>
      </c>
      <c r="P113" s="30" t="s">
        <v>71</v>
      </c>
      <c r="Q113" s="29" t="s">
        <v>70</v>
      </c>
      <c r="R113" s="28" t="s">
        <v>69</v>
      </c>
    </row>
    <row r="114" spans="1:23" s="13" customFormat="1" x14ac:dyDescent="0.2">
      <c r="A114" s="14"/>
      <c r="B114" s="26">
        <v>1</v>
      </c>
      <c r="C114" s="27" t="s">
        <v>68</v>
      </c>
      <c r="D114" s="26">
        <v>0</v>
      </c>
      <c r="E114" s="26"/>
      <c r="F114" s="26">
        <v>6174</v>
      </c>
      <c r="G114" s="24">
        <v>39.134999999999998</v>
      </c>
      <c r="H114" s="24">
        <v>6.4184999999999999</v>
      </c>
      <c r="I114" s="23">
        <v>27.820999999999998</v>
      </c>
      <c r="J114" s="23">
        <v>1.8458060569843341E-2</v>
      </c>
      <c r="K114" s="23">
        <v>4.9764445139075353E-2</v>
      </c>
      <c r="L114" s="25">
        <v>6.4184999999999999</v>
      </c>
      <c r="M114" s="24">
        <v>27.820999999999998</v>
      </c>
      <c r="N114" s="25">
        <v>6.4184999999999999</v>
      </c>
      <c r="O114" s="24">
        <v>27.820999999999998</v>
      </c>
      <c r="P114" s="23">
        <v>4.2890780749730819</v>
      </c>
      <c r="Q114" s="23">
        <v>-4.4055566349329673</v>
      </c>
      <c r="R114" s="23">
        <v>26.378223553914907</v>
      </c>
      <c r="S114" s="14"/>
      <c r="T114" s="14"/>
      <c r="U114" s="22"/>
      <c r="V114" s="22"/>
      <c r="W114" s="22"/>
    </row>
    <row r="115" spans="1:23" s="13" customFormat="1" x14ac:dyDescent="0.2">
      <c r="A115" s="14"/>
      <c r="B115" s="26">
        <v>2</v>
      </c>
      <c r="C115" s="27" t="s">
        <v>67</v>
      </c>
      <c r="D115" s="26">
        <v>0</v>
      </c>
      <c r="E115" s="26"/>
      <c r="F115" s="26">
        <v>10977</v>
      </c>
      <c r="G115" s="24">
        <v>67.918000000000006</v>
      </c>
      <c r="H115" s="24">
        <v>6.4169999999999998</v>
      </c>
      <c r="I115" s="23">
        <v>27.947499999999998</v>
      </c>
      <c r="J115" s="25">
        <v>2.8261280933460833E-2</v>
      </c>
      <c r="K115" s="25">
        <v>4.5160823730308539E-2</v>
      </c>
      <c r="L115" s="25">
        <v>6.4207999999999998</v>
      </c>
      <c r="M115" s="24">
        <v>27.949199999999998</v>
      </c>
      <c r="N115" s="25">
        <v>6.4207999999999998</v>
      </c>
      <c r="O115" s="24">
        <v>27.949199999999998</v>
      </c>
      <c r="P115" s="23">
        <v>4.2913623794005868</v>
      </c>
      <c r="Q115" s="23">
        <v>-4.2810180687779287</v>
      </c>
      <c r="R115" s="23">
        <v>26.506612852535461</v>
      </c>
      <c r="S115" s="14"/>
      <c r="T115" s="14"/>
      <c r="U115" s="22"/>
      <c r="V115" s="22"/>
      <c r="W115" s="22"/>
    </row>
    <row r="116" spans="1:23" s="13" customFormat="1" x14ac:dyDescent="0.2">
      <c r="A116" s="14"/>
      <c r="B116" s="20">
        <v>7</v>
      </c>
      <c r="C116" s="21" t="s">
        <v>66</v>
      </c>
      <c r="D116" s="20">
        <v>0</v>
      </c>
      <c r="E116" s="20"/>
      <c r="F116" s="20">
        <v>16709</v>
      </c>
      <c r="G116" s="19">
        <v>104.90900000000001</v>
      </c>
      <c r="H116" s="19">
        <v>6.8920000000000003</v>
      </c>
      <c r="I116" s="15">
        <v>28.401499999999999</v>
      </c>
      <c r="J116" s="18">
        <v>8.5828317005519808E-2</v>
      </c>
      <c r="K116" s="18">
        <v>7.333280302838531E-2</v>
      </c>
      <c r="L116" s="17">
        <v>6.9148000000000005</v>
      </c>
      <c r="M116" s="16">
        <v>28.4117</v>
      </c>
      <c r="N116" s="17">
        <v>6.9148000000000005</v>
      </c>
      <c r="O116" s="16">
        <v>28.4117</v>
      </c>
      <c r="P116" s="15">
        <v>4.7819912433951108</v>
      </c>
      <c r="Q116" s="15">
        <v>-3.8317272197396512</v>
      </c>
      <c r="R116" s="15">
        <v>26.969795774626</v>
      </c>
      <c r="S116" s="14"/>
      <c r="T116" s="14"/>
    </row>
    <row r="117" spans="1:23" s="13" customFormat="1" x14ac:dyDescent="0.2">
      <c r="A117" s="14"/>
      <c r="B117" s="26">
        <v>16</v>
      </c>
      <c r="C117" s="27" t="s">
        <v>65</v>
      </c>
      <c r="D117" s="26">
        <v>0</v>
      </c>
      <c r="E117" s="26"/>
      <c r="F117" s="26">
        <v>13518</v>
      </c>
      <c r="G117" s="24">
        <v>84.885999999999996</v>
      </c>
      <c r="H117" s="24">
        <v>6.5</v>
      </c>
      <c r="I117" s="23">
        <v>28.063000000000002</v>
      </c>
      <c r="J117" s="25">
        <v>2.922841083603436E-2</v>
      </c>
      <c r="K117" s="25">
        <v>3.6894444026167407E-2</v>
      </c>
      <c r="L117" s="25">
        <v>6.5570000000000004</v>
      </c>
      <c r="M117" s="24">
        <v>28.088500000000003</v>
      </c>
      <c r="N117" s="25">
        <v>6.5570000000000004</v>
      </c>
      <c r="O117" s="24">
        <v>28.088500000000003</v>
      </c>
      <c r="P117" s="23">
        <v>4.4266329285423973</v>
      </c>
      <c r="Q117" s="23">
        <v>-4.145696522245963</v>
      </c>
      <c r="R117" s="23">
        <v>26.646118541286192</v>
      </c>
      <c r="S117" s="14"/>
      <c r="T117" s="14"/>
      <c r="U117" s="22"/>
      <c r="V117" s="22"/>
      <c r="W117" s="22"/>
    </row>
    <row r="118" spans="1:23" s="13" customFormat="1" x14ac:dyDescent="0.2">
      <c r="A118" s="14"/>
      <c r="B118" s="20">
        <v>25</v>
      </c>
      <c r="C118" s="21" t="s">
        <v>65</v>
      </c>
      <c r="D118" s="20">
        <v>0</v>
      </c>
      <c r="E118" s="20"/>
      <c r="F118" s="20">
        <v>9990</v>
      </c>
      <c r="G118" s="19">
        <v>62.070999999999998</v>
      </c>
      <c r="H118" s="19">
        <v>6.7625000000000002</v>
      </c>
      <c r="I118" s="15">
        <v>28.217500000000001</v>
      </c>
      <c r="J118" s="18">
        <v>0.14955433795112713</v>
      </c>
      <c r="K118" s="18">
        <v>0.10085881220795721</v>
      </c>
      <c r="L118" s="17">
        <v>6.8536999999999999</v>
      </c>
      <c r="M118" s="16">
        <v>28.258300000000002</v>
      </c>
      <c r="N118" s="17">
        <v>6.8536999999999999</v>
      </c>
      <c r="O118" s="16">
        <v>28.258300000000002</v>
      </c>
      <c r="P118" s="15">
        <v>4.7213081996905251</v>
      </c>
      <c r="Q118" s="15">
        <v>-3.9807460656693152</v>
      </c>
      <c r="R118" s="15">
        <v>26.816169265980193</v>
      </c>
      <c r="S118" s="14"/>
      <c r="T118" s="14"/>
    </row>
    <row r="119" spans="1:23" s="13" customFormat="1" x14ac:dyDescent="0.2">
      <c r="A119" s="14"/>
      <c r="B119" s="26">
        <v>34</v>
      </c>
      <c r="C119" s="27" t="s">
        <v>65</v>
      </c>
      <c r="D119" s="26">
        <v>0</v>
      </c>
      <c r="E119" s="26"/>
      <c r="F119" s="26">
        <v>14325</v>
      </c>
      <c r="G119" s="24">
        <v>95.096999999999994</v>
      </c>
      <c r="H119" s="24">
        <v>6.49</v>
      </c>
      <c r="I119" s="23">
        <v>28.078499999999998</v>
      </c>
      <c r="J119" s="25">
        <v>2.8428858577157184E-2</v>
      </c>
      <c r="K119" s="25">
        <v>4.5974993202827504E-2</v>
      </c>
      <c r="L119" s="25">
        <v>6.6154000000000002</v>
      </c>
      <c r="M119" s="24">
        <v>28.134599999999999</v>
      </c>
      <c r="N119" s="25">
        <v>6.6154000000000002</v>
      </c>
      <c r="O119" s="24">
        <v>28.134599999999999</v>
      </c>
      <c r="P119" s="23">
        <v>4.4846343974842595</v>
      </c>
      <c r="Q119" s="23">
        <v>-4.1009131532931775</v>
      </c>
      <c r="R119" s="23">
        <v>26.692286612006999</v>
      </c>
      <c r="S119" s="14"/>
      <c r="T119" s="14"/>
      <c r="U119" s="22"/>
      <c r="V119" s="22"/>
      <c r="W119" s="22"/>
    </row>
    <row r="120" spans="1:23" s="13" customFormat="1" x14ac:dyDescent="0.2">
      <c r="A120" s="14"/>
      <c r="B120" s="20">
        <v>43</v>
      </c>
      <c r="C120" s="21" t="s">
        <v>65</v>
      </c>
      <c r="D120" s="20">
        <v>0</v>
      </c>
      <c r="E120" s="20"/>
      <c r="F120" s="20">
        <v>10652</v>
      </c>
      <c r="G120" s="19">
        <v>65.894999999999996</v>
      </c>
      <c r="H120" s="19"/>
      <c r="I120" s="15"/>
      <c r="J120" s="18"/>
      <c r="K120" s="18"/>
      <c r="L120" s="17"/>
      <c r="M120" s="16"/>
      <c r="N120" s="17"/>
      <c r="O120" s="16"/>
      <c r="P120" s="15"/>
      <c r="Q120" s="15"/>
      <c r="R120" s="15"/>
      <c r="S120" s="14"/>
      <c r="T120" s="14"/>
    </row>
    <row r="121" spans="1:23" s="13" customFormat="1" x14ac:dyDescent="0.2">
      <c r="A121" s="14"/>
      <c r="B121" s="26">
        <v>52</v>
      </c>
      <c r="C121" s="27" t="s">
        <v>65</v>
      </c>
      <c r="D121" s="26">
        <v>0</v>
      </c>
      <c r="E121" s="26"/>
      <c r="F121" s="26">
        <v>8640</v>
      </c>
      <c r="G121" s="24">
        <v>53.225999999999999</v>
      </c>
      <c r="H121" s="24">
        <v>6.4260000000000002</v>
      </c>
      <c r="I121" s="23">
        <v>27.973500000000001</v>
      </c>
      <c r="J121" s="25">
        <v>2.0179197209007217E-2</v>
      </c>
      <c r="K121" s="25">
        <v>3.1591137997862298E-2</v>
      </c>
      <c r="L121" s="25">
        <v>6.6198000000000006</v>
      </c>
      <c r="M121" s="24">
        <v>28.060200000000002</v>
      </c>
      <c r="N121" s="25">
        <v>6.6198000000000006</v>
      </c>
      <c r="O121" s="24">
        <v>28.060200000000002</v>
      </c>
      <c r="P121" s="23">
        <v>4.489004371171661</v>
      </c>
      <c r="Q121" s="23">
        <v>-4.1731882650087364</v>
      </c>
      <c r="R121" s="23">
        <v>26.617776753837195</v>
      </c>
      <c r="S121" s="14"/>
      <c r="T121" s="14"/>
      <c r="U121" s="22"/>
      <c r="V121" s="22"/>
      <c r="W121" s="22"/>
    </row>
    <row r="122" spans="1:23" s="13" customFormat="1" x14ac:dyDescent="0.2">
      <c r="A122" s="14"/>
      <c r="B122" s="20">
        <v>61</v>
      </c>
      <c r="C122" s="21" t="s">
        <v>65</v>
      </c>
      <c r="D122" s="20">
        <v>0</v>
      </c>
      <c r="E122" s="20"/>
      <c r="F122" s="20">
        <v>14530</v>
      </c>
      <c r="G122" s="19">
        <v>91.191000000000003</v>
      </c>
      <c r="H122" s="19">
        <v>6.6779999999999999</v>
      </c>
      <c r="I122" s="15">
        <v>28.198999999999998</v>
      </c>
      <c r="J122" s="18">
        <v>9.5418551655325506E-2</v>
      </c>
      <c r="K122" s="18">
        <v>5.741689646785219E-2</v>
      </c>
      <c r="L122" s="17">
        <v>6.9059999999999997</v>
      </c>
      <c r="M122" s="16">
        <v>28.300999999999998</v>
      </c>
      <c r="N122" s="17">
        <v>6.9059999999999997</v>
      </c>
      <c r="O122" s="16">
        <v>28.300999999999998</v>
      </c>
      <c r="P122" s="15">
        <v>4.7732512960203088</v>
      </c>
      <c r="Q122" s="15">
        <v>-3.9392655916067589</v>
      </c>
      <c r="R122" s="15">
        <v>26.858932316300763</v>
      </c>
      <c r="S122" s="14"/>
      <c r="T122" s="14"/>
    </row>
    <row r="123" spans="1:23" s="13" customFormat="1" x14ac:dyDescent="0.2">
      <c r="A123" s="14"/>
      <c r="B123" s="26">
        <v>70</v>
      </c>
      <c r="C123" s="27" t="s">
        <v>65</v>
      </c>
      <c r="D123" s="26">
        <v>0</v>
      </c>
      <c r="E123" s="26"/>
      <c r="F123" s="26">
        <v>13037</v>
      </c>
      <c r="G123" s="24">
        <v>81.373000000000005</v>
      </c>
      <c r="H123" s="24">
        <v>6.508</v>
      </c>
      <c r="I123" s="23">
        <v>28.099</v>
      </c>
      <c r="J123" s="25">
        <v>2.1760055146988661E-2</v>
      </c>
      <c r="K123" s="25">
        <v>4.3391243356235343E-2</v>
      </c>
      <c r="L123" s="25">
        <v>6.7702</v>
      </c>
      <c r="M123" s="24">
        <v>28.2163</v>
      </c>
      <c r="N123" s="25">
        <v>6.7702</v>
      </c>
      <c r="O123" s="24">
        <v>28.2163</v>
      </c>
      <c r="P123" s="23">
        <v>4.6383780172137179</v>
      </c>
      <c r="Q123" s="23">
        <v>-4.0215465319603609</v>
      </c>
      <c r="R123" s="23">
        <v>26.774107249271427</v>
      </c>
      <c r="S123" s="14"/>
      <c r="T123" s="14"/>
      <c r="U123" s="22"/>
      <c r="V123" s="22"/>
      <c r="W123" s="22"/>
    </row>
    <row r="124" spans="1:23" s="13" customFormat="1" x14ac:dyDescent="0.2">
      <c r="A124" s="14"/>
      <c r="B124" s="20">
        <v>79</v>
      </c>
      <c r="C124" s="21" t="s">
        <v>65</v>
      </c>
      <c r="D124" s="20">
        <v>0</v>
      </c>
      <c r="E124" s="20"/>
      <c r="F124" s="20">
        <v>8384</v>
      </c>
      <c r="G124" s="19">
        <v>51.890999999999998</v>
      </c>
      <c r="H124" s="19">
        <v>6.4235000000000007</v>
      </c>
      <c r="I124" s="15">
        <v>27.981000000000002</v>
      </c>
      <c r="J124" s="18">
        <v>6.8310321328478418E-2</v>
      </c>
      <c r="K124" s="18">
        <v>6.1434517984598688E-2</v>
      </c>
      <c r="L124" s="17">
        <v>6.7199000000000009</v>
      </c>
      <c r="M124" s="16">
        <v>28.113600000000002</v>
      </c>
      <c r="N124" s="17">
        <v>6.7199000000000009</v>
      </c>
      <c r="O124" s="16">
        <v>28.113600000000002</v>
      </c>
      <c r="P124" s="15">
        <v>4.5884212725600255</v>
      </c>
      <c r="Q124" s="15">
        <v>-4.1213133864386968</v>
      </c>
      <c r="R124" s="15">
        <v>26.671255603652618</v>
      </c>
      <c r="S124" s="14"/>
      <c r="T124" s="14"/>
    </row>
    <row r="125" spans="1:23" s="13" customFormat="1" x14ac:dyDescent="0.2">
      <c r="A125" s="14"/>
      <c r="B125" s="26"/>
      <c r="C125" s="27"/>
      <c r="D125" s="26"/>
      <c r="E125" s="26"/>
      <c r="F125" s="26"/>
      <c r="G125" s="24"/>
      <c r="H125" s="24"/>
      <c r="I125" s="23"/>
      <c r="J125" s="25"/>
      <c r="K125" s="25"/>
      <c r="L125" s="25"/>
      <c r="M125" s="24"/>
      <c r="N125" s="25"/>
      <c r="O125" s="24"/>
      <c r="P125" s="23"/>
      <c r="Q125" s="23"/>
      <c r="R125" s="23"/>
      <c r="S125" s="14"/>
      <c r="T125" s="14"/>
      <c r="U125" s="22"/>
      <c r="V125" s="22"/>
      <c r="W125" s="22"/>
    </row>
    <row r="126" spans="1:23" s="13" customFormat="1" x14ac:dyDescent="0.2">
      <c r="A126" s="14"/>
      <c r="B126" s="20"/>
      <c r="C126" s="21"/>
      <c r="D126" s="20"/>
      <c r="E126" s="20"/>
      <c r="F126" s="20"/>
      <c r="G126" s="19"/>
      <c r="H126" s="19"/>
      <c r="I126" s="15"/>
      <c r="J126" s="18"/>
      <c r="K126" s="18"/>
      <c r="L126" s="17"/>
      <c r="M126" s="16"/>
      <c r="N126" s="17"/>
      <c r="O126" s="16"/>
      <c r="P126" s="15"/>
      <c r="Q126" s="15"/>
      <c r="R126" s="15"/>
      <c r="S126" s="14"/>
      <c r="T126" s="14"/>
    </row>
    <row r="129" spans="8:18" x14ac:dyDescent="0.2">
      <c r="H129" s="12">
        <f t="shared" ref="H129:R129" si="24">AVERAGE(H116:H124)</f>
        <v>6.5850000000000009</v>
      </c>
      <c r="I129" s="12">
        <f t="shared" si="24"/>
        <v>28.126624999999997</v>
      </c>
      <c r="J129" s="12">
        <f t="shared" si="24"/>
        <v>6.2338506213704785E-2</v>
      </c>
      <c r="K129" s="12">
        <f t="shared" si="24"/>
        <v>5.6361856033985747E-2</v>
      </c>
      <c r="L129" s="12">
        <f t="shared" si="24"/>
        <v>6.744600000000001</v>
      </c>
      <c r="M129" s="12">
        <f t="shared" si="24"/>
        <v>28.198024999999998</v>
      </c>
      <c r="N129" s="12">
        <f t="shared" si="24"/>
        <v>6.744600000000001</v>
      </c>
      <c r="O129" s="12">
        <f t="shared" si="24"/>
        <v>28.198024999999998</v>
      </c>
      <c r="P129" s="12">
        <f t="shared" si="24"/>
        <v>4.612952715759751</v>
      </c>
      <c r="Q129" s="12">
        <f t="shared" si="24"/>
        <v>-4.0392995919953325</v>
      </c>
      <c r="R129" s="12">
        <f t="shared" si="24"/>
        <v>26.755805264620172</v>
      </c>
    </row>
    <row r="130" spans="8:18" x14ac:dyDescent="0.2">
      <c r="H130" s="12">
        <f t="shared" ref="H130:R130" si="25">STDEV(H116:H124)</f>
        <v>0.17235615120193085</v>
      </c>
      <c r="I130" s="12">
        <f t="shared" si="25"/>
        <v>0.1418419014254946</v>
      </c>
      <c r="J130" s="12">
        <f t="shared" si="25"/>
        <v>4.6226901790981066E-2</v>
      </c>
      <c r="K130" s="12">
        <f t="shared" si="25"/>
        <v>2.2562704610023226E-2</v>
      </c>
      <c r="L130" s="12">
        <f t="shared" si="25"/>
        <v>0.13920575727010293</v>
      </c>
      <c r="M130" s="12">
        <f t="shared" si="25"/>
        <v>0.12093072101709333</v>
      </c>
      <c r="N130" s="12">
        <f t="shared" si="25"/>
        <v>0.13920575727010293</v>
      </c>
      <c r="O130" s="12">
        <f t="shared" si="25"/>
        <v>0.12093072101709333</v>
      </c>
      <c r="P130" s="12">
        <f t="shared" si="25"/>
        <v>0.13825579463750604</v>
      </c>
      <c r="Q130" s="12">
        <f t="shared" si="25"/>
        <v>0.11747690015260664</v>
      </c>
      <c r="R130" s="12">
        <f t="shared" si="25"/>
        <v>0.12110928590532595</v>
      </c>
    </row>
  </sheetData>
  <autoFilter ref="B27:Q108" xr:uid="{00000000-0009-0000-0000-000000000000}"/>
  <mergeCells count="1">
    <mergeCell ref="N112:O112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6"/>
  <sheetViews>
    <sheetView topLeftCell="A19" workbookViewId="0">
      <selection activeCell="D38" sqref="D38"/>
    </sheetView>
  </sheetViews>
  <sheetFormatPr defaultRowHeight="15" x14ac:dyDescent="0.25"/>
  <sheetData>
    <row r="1" spans="1:2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35.25" x14ac:dyDescent="0.65">
      <c r="A2" s="8"/>
      <c r="B2" s="8"/>
      <c r="C2" s="8"/>
      <c r="D2" s="80" t="s">
        <v>143</v>
      </c>
      <c r="E2" s="80"/>
      <c r="F2" s="79"/>
      <c r="G2" s="79"/>
      <c r="H2" s="79"/>
      <c r="I2" s="79"/>
      <c r="J2" s="81"/>
      <c r="K2" s="8"/>
      <c r="L2" s="8"/>
      <c r="M2" s="8"/>
      <c r="N2" s="82"/>
      <c r="O2" s="82"/>
      <c r="P2" s="82"/>
      <c r="Q2" s="82"/>
      <c r="R2" s="8"/>
      <c r="S2" s="8"/>
      <c r="T2" s="8"/>
      <c r="U2" s="8"/>
    </row>
    <row r="3" spans="1:21" x14ac:dyDescent="0.25">
      <c r="A3" s="8"/>
      <c r="B3" s="8"/>
      <c r="C3" s="8"/>
      <c r="D3" s="83" t="s">
        <v>142</v>
      </c>
      <c r="E3" s="83"/>
      <c r="F3" s="84">
        <v>42893</v>
      </c>
      <c r="G3" s="85"/>
      <c r="H3" s="85"/>
      <c r="I3" s="86"/>
      <c r="J3" s="87"/>
      <c r="K3" s="8"/>
      <c r="L3" s="8"/>
      <c r="M3" s="8"/>
      <c r="N3" s="82"/>
      <c r="O3" s="82"/>
      <c r="P3" s="82"/>
      <c r="Q3" s="82"/>
      <c r="R3" s="8"/>
      <c r="S3" s="8"/>
      <c r="T3" s="8"/>
      <c r="U3" s="8"/>
    </row>
    <row r="4" spans="1:21" x14ac:dyDescent="0.25">
      <c r="A4" s="8"/>
      <c r="B4" s="8"/>
      <c r="C4" s="8"/>
      <c r="D4" s="83" t="s">
        <v>141</v>
      </c>
      <c r="E4" s="88"/>
      <c r="F4" s="4"/>
      <c r="G4" s="4"/>
      <c r="H4" s="4"/>
      <c r="I4" s="5"/>
      <c r="J4" s="87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A5" s="8"/>
      <c r="B5" s="8"/>
      <c r="C5" s="8"/>
      <c r="D5" s="83"/>
      <c r="E5" s="88"/>
      <c r="F5" s="4"/>
      <c r="G5" s="4"/>
      <c r="H5" s="4"/>
      <c r="I5" s="5"/>
      <c r="J5" s="87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x14ac:dyDescent="0.25">
      <c r="A6" s="8"/>
      <c r="B6" s="8"/>
      <c r="C6" s="89"/>
      <c r="D6" s="89"/>
      <c r="E6" s="89"/>
      <c r="F6" s="89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25">
      <c r="A8" s="8"/>
      <c r="B8" s="8"/>
      <c r="C8" s="8"/>
      <c r="D8" s="90" t="s">
        <v>139</v>
      </c>
      <c r="E8" s="91"/>
      <c r="F8" s="91" t="s">
        <v>138</v>
      </c>
      <c r="G8" s="91" t="s">
        <v>137</v>
      </c>
      <c r="H8" s="91" t="s">
        <v>136</v>
      </c>
      <c r="I8" s="91" t="s">
        <v>135</v>
      </c>
      <c r="J8" s="92" t="s">
        <v>134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5">
      <c r="A9" s="8"/>
      <c r="B9" s="8"/>
      <c r="C9" s="8"/>
      <c r="D9" s="93"/>
      <c r="E9" s="94"/>
      <c r="F9" s="93" t="s">
        <v>133</v>
      </c>
      <c r="G9" s="95"/>
      <c r="H9" s="94"/>
      <c r="I9" s="96" t="s">
        <v>132</v>
      </c>
      <c r="J9" s="97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25">
      <c r="A10" s="8"/>
      <c r="B10" s="8"/>
      <c r="C10" s="8"/>
      <c r="D10" s="98" t="s">
        <v>131</v>
      </c>
      <c r="E10" s="89"/>
      <c r="F10" s="98">
        <v>1.95</v>
      </c>
      <c r="G10" s="99">
        <v>-2.2000000000000002</v>
      </c>
      <c r="H10" s="89">
        <v>28.6</v>
      </c>
      <c r="I10" s="100">
        <f>AVERAGE(N34:N35)</f>
        <v>4.0105000000000004</v>
      </c>
      <c r="J10" s="100">
        <f>AVERAGE(O34:O35)</f>
        <v>30.267749999999999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8"/>
      <c r="B11" s="8"/>
      <c r="C11" s="8"/>
      <c r="D11" s="98" t="s">
        <v>130</v>
      </c>
      <c r="E11" s="89"/>
      <c r="F11" s="98">
        <v>-5.0140000000000002</v>
      </c>
      <c r="G11" s="99">
        <v>-23.2</v>
      </c>
      <c r="H11" s="89">
        <v>7.2</v>
      </c>
      <c r="I11" s="101">
        <f>AVERAGE(N32:N33)</f>
        <v>-2.6207500000000001</v>
      </c>
      <c r="J11" s="101">
        <f>AVERAGE(O32:O33)</f>
        <v>8.6415000000000006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5">
      <c r="A12" s="8"/>
      <c r="B12" s="8"/>
      <c r="C12" s="8"/>
      <c r="D12" s="98" t="s">
        <v>129</v>
      </c>
      <c r="E12" s="89"/>
      <c r="F12" s="98">
        <v>-8.16</v>
      </c>
      <c r="G12" s="99">
        <v>-11.3</v>
      </c>
      <c r="H12" s="89">
        <v>19.23</v>
      </c>
      <c r="I12" s="98"/>
      <c r="J12" s="99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x14ac:dyDescent="0.25">
      <c r="A13" s="8"/>
      <c r="B13" s="8"/>
      <c r="C13" s="8"/>
      <c r="D13" s="98" t="s">
        <v>128</v>
      </c>
      <c r="E13" s="89"/>
      <c r="F13" s="98">
        <v>-46.6</v>
      </c>
      <c r="G13" s="99">
        <v>-26.7</v>
      </c>
      <c r="H13" s="89"/>
      <c r="I13" s="98"/>
      <c r="J13" s="99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5">
      <c r="A14" s="8"/>
      <c r="B14" s="8"/>
      <c r="C14" s="8"/>
      <c r="D14" s="98" t="s">
        <v>127</v>
      </c>
      <c r="E14" s="89"/>
      <c r="F14" s="98">
        <v>0.74</v>
      </c>
      <c r="G14" s="99">
        <v>-3.35</v>
      </c>
      <c r="H14" s="89">
        <v>26.2</v>
      </c>
      <c r="I14" s="101"/>
      <c r="J14" s="101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x14ac:dyDescent="0.25">
      <c r="A15" s="8"/>
      <c r="B15" s="8"/>
      <c r="C15" s="8"/>
      <c r="D15" s="98" t="s">
        <v>65</v>
      </c>
      <c r="E15" s="89"/>
      <c r="F15" s="98">
        <v>4.49</v>
      </c>
      <c r="G15" s="99">
        <v>-4.28</v>
      </c>
      <c r="H15" s="102">
        <f>G15*1.03091+30.91</f>
        <v>26.497705199999999</v>
      </c>
      <c r="I15" s="101"/>
      <c r="J15" s="10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x14ac:dyDescent="0.25">
      <c r="A16" s="8"/>
      <c r="B16" s="8"/>
      <c r="C16" s="8"/>
      <c r="D16" s="104" t="s">
        <v>126</v>
      </c>
      <c r="E16" s="105"/>
      <c r="F16" s="104"/>
      <c r="G16" s="106"/>
      <c r="H16" s="105"/>
      <c r="I16" s="104"/>
      <c r="J16" s="106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25">
      <c r="A17" s="8"/>
      <c r="B17" s="8"/>
      <c r="C17" s="8"/>
      <c r="D17" s="89"/>
      <c r="E17" s="89"/>
      <c r="F17" s="89"/>
      <c r="G17" s="89"/>
      <c r="H17" s="89"/>
      <c r="I17" s="89"/>
      <c r="J17" s="89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25">
      <c r="A18" s="8"/>
      <c r="B18" s="8"/>
      <c r="C18" s="8"/>
      <c r="D18" s="107" t="s">
        <v>125</v>
      </c>
      <c r="E18" s="108" t="s">
        <v>124</v>
      </c>
      <c r="F18" s="108" t="s">
        <v>123</v>
      </c>
      <c r="G18" s="108"/>
      <c r="H18" s="108" t="s">
        <v>122</v>
      </c>
      <c r="I18" s="108" t="s">
        <v>9</v>
      </c>
      <c r="J18" s="109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25">
      <c r="A19" s="8"/>
      <c r="B19" s="8"/>
      <c r="C19" s="8"/>
      <c r="D19" s="98" t="s">
        <v>121</v>
      </c>
      <c r="E19" s="89">
        <f>SLOPE(F10:F15,I10:I15)</f>
        <v>1.0501790763430727</v>
      </c>
      <c r="F19" s="89">
        <f>INTERCEPT(F10:F15,I10:I15)</f>
        <v>-2.2617431856738928</v>
      </c>
      <c r="G19" s="89"/>
      <c r="H19" s="110">
        <v>0</v>
      </c>
      <c r="I19" s="110">
        <v>0</v>
      </c>
      <c r="J19" s="99"/>
      <c r="K19" s="8"/>
      <c r="L19" s="9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25">
      <c r="A20" s="8"/>
      <c r="B20" s="8"/>
      <c r="C20" s="8"/>
      <c r="D20" s="104" t="s">
        <v>120</v>
      </c>
      <c r="E20" s="89">
        <f>SLOPE(G10:G15,J10:J15)</f>
        <v>0.97104213629269998</v>
      </c>
      <c r="F20" s="89">
        <f>INTERCEPT(G10:G15,J10:J15)</f>
        <v>-31.591260620773369</v>
      </c>
      <c r="G20" s="105"/>
      <c r="H20" s="111">
        <v>0</v>
      </c>
      <c r="I20" s="111">
        <v>0</v>
      </c>
      <c r="J20" s="106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25">
      <c r="A21" s="8"/>
      <c r="B21" s="8"/>
      <c r="C21" s="8"/>
      <c r="D21" s="89"/>
      <c r="E21" s="89"/>
      <c r="F21" s="89"/>
      <c r="G21" s="89"/>
      <c r="H21" s="89"/>
      <c r="I21" s="89"/>
      <c r="J21" s="89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x14ac:dyDescent="0.25">
      <c r="A22" s="8"/>
      <c r="B22" s="8"/>
      <c r="C22" s="8"/>
      <c r="D22" s="107"/>
      <c r="E22" s="108"/>
      <c r="F22" s="91"/>
      <c r="G22" s="108"/>
      <c r="H22" s="91"/>
      <c r="I22" s="108"/>
      <c r="J22" s="109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25">
      <c r="A23" s="8"/>
      <c r="B23" s="8"/>
      <c r="C23" s="8"/>
      <c r="D23" s="104"/>
      <c r="E23" s="105"/>
      <c r="F23" s="112"/>
      <c r="G23" s="105"/>
      <c r="H23" s="106"/>
      <c r="I23" s="105"/>
      <c r="J23" s="106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25">
      <c r="A24" s="8"/>
      <c r="B24" s="8"/>
      <c r="C24" s="8"/>
      <c r="D24" s="89"/>
      <c r="E24" s="89"/>
      <c r="F24" s="89"/>
      <c r="G24" s="89"/>
      <c r="H24" s="89"/>
      <c r="I24" s="89"/>
      <c r="J24" s="89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25">
      <c r="A26" s="8"/>
      <c r="B26" s="113"/>
      <c r="C26" s="113"/>
      <c r="D26" s="1"/>
      <c r="E26" s="113"/>
      <c r="F26" s="113"/>
      <c r="G26" s="113"/>
      <c r="H26" s="114"/>
      <c r="I26" s="114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25">
      <c r="A27" s="115"/>
      <c r="B27" s="116"/>
      <c r="C27" s="117"/>
      <c r="D27" s="117"/>
      <c r="E27" s="117"/>
      <c r="F27" s="117"/>
      <c r="G27" s="117"/>
      <c r="H27" s="117"/>
      <c r="I27" s="117"/>
      <c r="J27" s="117"/>
      <c r="K27" s="118"/>
      <c r="L27" s="117" t="s">
        <v>85</v>
      </c>
      <c r="M27" s="117"/>
      <c r="N27" s="117" t="s">
        <v>84</v>
      </c>
      <c r="O27" s="117"/>
      <c r="P27" s="116" t="s">
        <v>83</v>
      </c>
      <c r="Q27" s="119"/>
      <c r="R27" s="120"/>
      <c r="S27" s="8"/>
      <c r="T27" s="8"/>
      <c r="U27" s="8"/>
    </row>
    <row r="28" spans="1:21" ht="39" x14ac:dyDescent="0.25">
      <c r="A28" s="121"/>
      <c r="B28" s="122" t="s">
        <v>82</v>
      </c>
      <c r="C28" s="123" t="s">
        <v>81</v>
      </c>
      <c r="D28" s="123" t="s">
        <v>80</v>
      </c>
      <c r="E28" s="123"/>
      <c r="F28" s="124" t="s">
        <v>79</v>
      </c>
      <c r="G28" s="124" t="s">
        <v>78</v>
      </c>
      <c r="H28" s="123" t="s">
        <v>77</v>
      </c>
      <c r="I28" s="123" t="s">
        <v>76</v>
      </c>
      <c r="J28" s="123" t="s">
        <v>75</v>
      </c>
      <c r="K28" s="125" t="s">
        <v>74</v>
      </c>
      <c r="L28" s="126" t="s">
        <v>73</v>
      </c>
      <c r="M28" s="126" t="s">
        <v>72</v>
      </c>
      <c r="N28" s="126" t="s">
        <v>73</v>
      </c>
      <c r="O28" s="126" t="s">
        <v>72</v>
      </c>
      <c r="P28" s="127" t="s">
        <v>71</v>
      </c>
      <c r="Q28" s="126" t="s">
        <v>70</v>
      </c>
      <c r="R28" s="125" t="s">
        <v>69</v>
      </c>
      <c r="S28" s="8"/>
      <c r="T28" s="8"/>
      <c r="U28" s="8"/>
    </row>
    <row r="29" spans="1:21" x14ac:dyDescent="0.25">
      <c r="A29" s="82"/>
      <c r="B29" s="128">
        <v>1</v>
      </c>
      <c r="C29" s="129" t="s">
        <v>65</v>
      </c>
      <c r="D29" s="128">
        <v>0</v>
      </c>
      <c r="E29" s="128"/>
      <c r="F29" s="128">
        <v>12558</v>
      </c>
      <c r="G29" s="130">
        <v>79.197000000000003</v>
      </c>
      <c r="H29" s="130">
        <v>6.0180000000000007</v>
      </c>
      <c r="I29" s="130">
        <v>27.5305</v>
      </c>
      <c r="J29" s="131">
        <v>1.6053037095827036E-2</v>
      </c>
      <c r="K29" s="131">
        <v>2.3721298446755433E-2</v>
      </c>
      <c r="L29" s="132">
        <f>H29-(B29-$B$29)*$H$19</f>
        <v>6.0180000000000007</v>
      </c>
      <c r="M29" s="133">
        <f>I29-(B29-$B$29)*$H$20</f>
        <v>27.5305</v>
      </c>
      <c r="N29" s="133">
        <f t="shared" ref="N29:N65" si="0">L29+(F29-MIN($F$56:$F$65))*$I$19</f>
        <v>6.0180000000000007</v>
      </c>
      <c r="O29" s="133">
        <f t="shared" ref="O29:O65" si="1">M29-(F29-MIN($F$56:$F$65))*$I$20</f>
        <v>27.5305</v>
      </c>
      <c r="P29" s="131">
        <f>N29*$E$19+$F$19</f>
        <v>4.05823449575872</v>
      </c>
      <c r="Q29" s="131">
        <f>O29*$E$20+$F$20</f>
        <v>-4.8579850875671937</v>
      </c>
      <c r="R29" s="131">
        <f>1.03092*Q29+30.92</f>
        <v>25.911806013525229</v>
      </c>
      <c r="S29" s="82"/>
      <c r="T29" s="82"/>
      <c r="U29" s="10"/>
    </row>
    <row r="30" spans="1:21" x14ac:dyDescent="0.25">
      <c r="A30" s="82"/>
      <c r="B30" s="134">
        <v>2</v>
      </c>
      <c r="C30" s="92" t="s">
        <v>153</v>
      </c>
      <c r="D30" s="134" t="s">
        <v>154</v>
      </c>
      <c r="E30" s="134"/>
      <c r="F30" s="134">
        <v>5661</v>
      </c>
      <c r="G30" s="135">
        <v>81.343999999999994</v>
      </c>
      <c r="H30" s="135">
        <v>1.0999999999999999E-2</v>
      </c>
      <c r="I30" s="135">
        <v>8.0000000000000002E-3</v>
      </c>
      <c r="J30" s="136">
        <v>3.4391859501922833E-2</v>
      </c>
      <c r="K30" s="136">
        <v>3.9682489841238539E-2</v>
      </c>
      <c r="L30" s="137">
        <f t="shared" ref="L30:L65" si="2">H30-(B30-$B$29)*$H$19</f>
        <v>1.0999999999999999E-2</v>
      </c>
      <c r="M30" s="135">
        <f t="shared" ref="M30:M65" si="3">I30-(B30-$B$29)*$H$20</f>
        <v>8.0000000000000002E-3</v>
      </c>
      <c r="N30" s="135">
        <f t="shared" si="0"/>
        <v>1.0999999999999999E-2</v>
      </c>
      <c r="O30" s="135">
        <f t="shared" si="1"/>
        <v>8.0000000000000002E-3</v>
      </c>
      <c r="P30" s="136">
        <f t="shared" ref="P30:P65" si="4">N30*$E$19+$F$19</f>
        <v>-2.2501912158341191</v>
      </c>
      <c r="Q30" s="136">
        <f t="shared" ref="Q30:Q65" si="5">O30*$E$20+$F$20</f>
        <v>-31.583492283683029</v>
      </c>
      <c r="R30" s="136">
        <f t="shared" ref="R30:R65" si="6">1.03092*Q30+30.92</f>
        <v>-1.640053865094508</v>
      </c>
      <c r="S30" s="82"/>
      <c r="T30" s="82"/>
      <c r="U30" s="138"/>
    </row>
    <row r="31" spans="1:21" x14ac:dyDescent="0.25">
      <c r="A31" s="82"/>
      <c r="B31" s="128">
        <v>3</v>
      </c>
      <c r="C31" s="129" t="s">
        <v>65</v>
      </c>
      <c r="D31" s="128" t="s">
        <v>154</v>
      </c>
      <c r="E31" s="128"/>
      <c r="F31" s="128">
        <v>20196</v>
      </c>
      <c r="G31" s="130">
        <v>126.724</v>
      </c>
      <c r="H31" s="130">
        <v>5.9504999999999999</v>
      </c>
      <c r="I31" s="130">
        <v>27.686500000000002</v>
      </c>
      <c r="J31" s="131">
        <v>6.2689712074632505E-3</v>
      </c>
      <c r="K31" s="131">
        <v>3.4080786375903747E-2</v>
      </c>
      <c r="L31" s="132">
        <f t="shared" si="2"/>
        <v>5.9504999999999999</v>
      </c>
      <c r="M31" s="133">
        <f t="shared" si="3"/>
        <v>27.686500000000002</v>
      </c>
      <c r="N31" s="133">
        <f t="shared" si="0"/>
        <v>5.9504999999999999</v>
      </c>
      <c r="O31" s="133">
        <f t="shared" si="1"/>
        <v>27.686500000000002</v>
      </c>
      <c r="P31" s="131">
        <f t="shared" si="4"/>
        <v>3.9873474081055611</v>
      </c>
      <c r="Q31" s="131">
        <f t="shared" si="5"/>
        <v>-4.7065025143055301</v>
      </c>
      <c r="R31" s="131">
        <f t="shared" si="6"/>
        <v>26.067972427952142</v>
      </c>
      <c r="S31" s="82"/>
      <c r="T31" s="82"/>
      <c r="U31" s="10"/>
    </row>
    <row r="32" spans="1:21" x14ac:dyDescent="0.25">
      <c r="A32" s="82"/>
      <c r="B32" s="134">
        <v>4</v>
      </c>
      <c r="C32" s="92" t="s">
        <v>130</v>
      </c>
      <c r="D32" s="134" t="s">
        <v>154</v>
      </c>
      <c r="E32" s="134"/>
      <c r="F32" s="134">
        <v>15143</v>
      </c>
      <c r="G32" s="135">
        <v>96.933000000000007</v>
      </c>
      <c r="H32" s="135">
        <v>-1.8245</v>
      </c>
      <c r="I32" s="135">
        <v>9.3104999999999993</v>
      </c>
      <c r="J32" s="136">
        <v>0.4973532949523905</v>
      </c>
      <c r="K32" s="136">
        <v>0.40496296126929943</v>
      </c>
      <c r="L32" s="137">
        <f t="shared" si="2"/>
        <v>-1.8245</v>
      </c>
      <c r="M32" s="135">
        <f t="shared" si="3"/>
        <v>9.3104999999999993</v>
      </c>
      <c r="N32" s="135">
        <f t="shared" si="0"/>
        <v>-1.8245</v>
      </c>
      <c r="O32" s="135">
        <f t="shared" si="1"/>
        <v>9.3104999999999993</v>
      </c>
      <c r="P32" s="136">
        <f t="shared" si="4"/>
        <v>-4.177794910461829</v>
      </c>
      <c r="Q32" s="136">
        <f t="shared" si="5"/>
        <v>-22.550372810820186</v>
      </c>
      <c r="R32" s="136">
        <f t="shared" si="6"/>
        <v>7.6723696618692543</v>
      </c>
      <c r="S32" s="82"/>
      <c r="T32" s="82"/>
      <c r="U32" s="138"/>
    </row>
    <row r="33" spans="1:21" x14ac:dyDescent="0.25">
      <c r="A33" s="82"/>
      <c r="B33" s="128">
        <v>5</v>
      </c>
      <c r="C33" s="129" t="s">
        <v>130</v>
      </c>
      <c r="D33" s="128" t="s">
        <v>154</v>
      </c>
      <c r="E33" s="128"/>
      <c r="F33" s="128">
        <v>10674</v>
      </c>
      <c r="G33" s="130">
        <v>66.739000000000004</v>
      </c>
      <c r="H33" s="130">
        <v>-3.4169999999999998</v>
      </c>
      <c r="I33" s="130">
        <v>7.9725000000000001</v>
      </c>
      <c r="J33" s="131">
        <v>1.7952715672009071E-2</v>
      </c>
      <c r="K33" s="131">
        <v>3.2912003889158735E-2</v>
      </c>
      <c r="L33" s="132">
        <f t="shared" si="2"/>
        <v>-3.4169999999999998</v>
      </c>
      <c r="M33" s="133">
        <f t="shared" si="3"/>
        <v>7.9725000000000001</v>
      </c>
      <c r="N33" s="133">
        <f t="shared" si="0"/>
        <v>-3.4169999999999998</v>
      </c>
      <c r="O33" s="133">
        <f t="shared" si="1"/>
        <v>7.9725000000000001</v>
      </c>
      <c r="P33" s="131">
        <f t="shared" si="4"/>
        <v>-5.8502050895381714</v>
      </c>
      <c r="Q33" s="131">
        <f t="shared" si="5"/>
        <v>-23.84962718917982</v>
      </c>
      <c r="R33" s="131">
        <f t="shared" si="6"/>
        <v>6.3329423381307386</v>
      </c>
      <c r="S33" s="82"/>
      <c r="T33" s="82"/>
      <c r="U33" s="10"/>
    </row>
    <row r="34" spans="1:21" x14ac:dyDescent="0.25">
      <c r="A34" s="82"/>
      <c r="B34" s="134">
        <v>6</v>
      </c>
      <c r="C34" s="92" t="s">
        <v>131</v>
      </c>
      <c r="D34" s="134" t="s">
        <v>154</v>
      </c>
      <c r="E34" s="134"/>
      <c r="F34" s="134">
        <v>13286</v>
      </c>
      <c r="G34" s="135">
        <v>84.405000000000001</v>
      </c>
      <c r="H34" s="135">
        <v>4.9009999999999998</v>
      </c>
      <c r="I34" s="135">
        <v>30.646000000000001</v>
      </c>
      <c r="J34" s="136">
        <v>0.34273998891287821</v>
      </c>
      <c r="K34" s="136">
        <v>0.29878219491797131</v>
      </c>
      <c r="L34" s="137">
        <f t="shared" si="2"/>
        <v>4.9009999999999998</v>
      </c>
      <c r="M34" s="135">
        <f t="shared" si="3"/>
        <v>30.646000000000001</v>
      </c>
      <c r="N34" s="135">
        <f t="shared" si="0"/>
        <v>4.9009999999999998</v>
      </c>
      <c r="O34" s="135">
        <f t="shared" si="1"/>
        <v>30.646000000000001</v>
      </c>
      <c r="P34" s="136">
        <f t="shared" si="4"/>
        <v>2.8851844674835063</v>
      </c>
      <c r="Q34" s="136">
        <f t="shared" si="5"/>
        <v>-1.8327033119472844</v>
      </c>
      <c r="R34" s="136">
        <f t="shared" si="6"/>
        <v>29.030629501647308</v>
      </c>
      <c r="S34" s="82"/>
      <c r="T34" s="82"/>
      <c r="U34" s="138"/>
    </row>
    <row r="35" spans="1:21" x14ac:dyDescent="0.25">
      <c r="A35" s="82"/>
      <c r="B35" s="128">
        <v>7</v>
      </c>
      <c r="C35" s="129" t="s">
        <v>131</v>
      </c>
      <c r="D35" s="128" t="s">
        <v>154</v>
      </c>
      <c r="E35" s="128"/>
      <c r="F35" s="128">
        <v>14229</v>
      </c>
      <c r="G35" s="130">
        <v>90.626999999999995</v>
      </c>
      <c r="H35" s="130">
        <v>3.12</v>
      </c>
      <c r="I35" s="130">
        <v>29.889499999999998</v>
      </c>
      <c r="J35" s="131">
        <v>1.5833508770957835E-2</v>
      </c>
      <c r="K35" s="131">
        <v>2.9551649700143349E-2</v>
      </c>
      <c r="L35" s="132">
        <f t="shared" si="2"/>
        <v>3.12</v>
      </c>
      <c r="M35" s="133">
        <f t="shared" si="3"/>
        <v>29.889499999999998</v>
      </c>
      <c r="N35" s="133">
        <f t="shared" si="0"/>
        <v>3.12</v>
      </c>
      <c r="O35" s="133">
        <f t="shared" si="1"/>
        <v>29.889499999999998</v>
      </c>
      <c r="P35" s="131">
        <f t="shared" si="4"/>
        <v>1.014815532516494</v>
      </c>
      <c r="Q35" s="131">
        <f t="shared" si="5"/>
        <v>-2.5672966880527142</v>
      </c>
      <c r="R35" s="131">
        <f t="shared" si="6"/>
        <v>28.273322498352698</v>
      </c>
      <c r="S35" s="82"/>
      <c r="T35" s="82"/>
      <c r="U35" s="10"/>
    </row>
    <row r="36" spans="1:21" x14ac:dyDescent="0.25">
      <c r="A36" s="82"/>
      <c r="B36" s="134">
        <v>8</v>
      </c>
      <c r="C36" s="92" t="s">
        <v>65</v>
      </c>
      <c r="D36" s="134"/>
      <c r="E36" s="134"/>
      <c r="F36" s="134">
        <v>15920</v>
      </c>
      <c r="G36" s="135">
        <v>100.947</v>
      </c>
      <c r="H36" s="135">
        <v>7.6129999999999995</v>
      </c>
      <c r="I36" s="135">
        <v>28.820999999999998</v>
      </c>
      <c r="J36" s="136">
        <v>0.45196316221568333</v>
      </c>
      <c r="K36" s="136">
        <v>0.36158650417292904</v>
      </c>
      <c r="L36" s="137">
        <f t="shared" si="2"/>
        <v>7.6129999999999995</v>
      </c>
      <c r="M36" s="135">
        <f t="shared" si="3"/>
        <v>28.820999999999998</v>
      </c>
      <c r="N36" s="135">
        <f t="shared" si="0"/>
        <v>7.6129999999999995</v>
      </c>
      <c r="O36" s="135">
        <f t="shared" si="1"/>
        <v>28.820999999999998</v>
      </c>
      <c r="P36" s="136">
        <f t="shared" si="4"/>
        <v>5.7332701225259193</v>
      </c>
      <c r="Q36" s="136">
        <f t="shared" si="5"/>
        <v>-3.604855210681464</v>
      </c>
      <c r="R36" s="136">
        <f t="shared" si="6"/>
        <v>27.203682666204266</v>
      </c>
      <c r="S36" s="82"/>
      <c r="T36" s="82"/>
      <c r="U36" s="138"/>
    </row>
    <row r="37" spans="1:21" x14ac:dyDescent="0.25">
      <c r="A37" s="82"/>
      <c r="B37" s="128">
        <v>9</v>
      </c>
      <c r="C37" s="129" t="s">
        <v>155</v>
      </c>
      <c r="D37" s="128">
        <v>2.702</v>
      </c>
      <c r="E37" s="128"/>
      <c r="F37" s="128">
        <v>6912</v>
      </c>
      <c r="G37" s="130">
        <v>44.33</v>
      </c>
      <c r="H37" s="130">
        <v>0.02</v>
      </c>
      <c r="I37" s="130">
        <v>30.416499999999999</v>
      </c>
      <c r="J37" s="131">
        <v>1.921457779916072E-2</v>
      </c>
      <c r="K37" s="131">
        <v>8.4380092438915907E-3</v>
      </c>
      <c r="L37" s="132">
        <f t="shared" si="2"/>
        <v>0.02</v>
      </c>
      <c r="M37" s="133">
        <f t="shared" si="3"/>
        <v>30.416499999999999</v>
      </c>
      <c r="N37" s="133">
        <f t="shared" si="0"/>
        <v>0.02</v>
      </c>
      <c r="O37" s="133">
        <f t="shared" si="1"/>
        <v>30.416499999999999</v>
      </c>
      <c r="P37" s="131">
        <f t="shared" si="4"/>
        <v>-2.2407396041470311</v>
      </c>
      <c r="Q37" s="131">
        <f t="shared" si="5"/>
        <v>-2.0555574822264617</v>
      </c>
      <c r="R37" s="131">
        <f t="shared" si="6"/>
        <v>28.800884680423099</v>
      </c>
      <c r="S37" s="82"/>
      <c r="T37" s="82"/>
      <c r="U37" s="10"/>
    </row>
    <row r="38" spans="1:21" x14ac:dyDescent="0.25">
      <c r="A38" s="82"/>
      <c r="B38" s="134">
        <v>10</v>
      </c>
      <c r="C38" s="92" t="s">
        <v>156</v>
      </c>
      <c r="D38" s="134">
        <v>2.6240000000000001</v>
      </c>
      <c r="E38" s="134"/>
      <c r="F38" s="134">
        <v>19925</v>
      </c>
      <c r="G38" s="135">
        <v>125.788</v>
      </c>
      <c r="H38" s="135">
        <v>-1.141</v>
      </c>
      <c r="I38" s="135">
        <v>28.9785</v>
      </c>
      <c r="J38" s="136">
        <v>0.12801757691817134</v>
      </c>
      <c r="K38" s="136">
        <v>9.5407022802307132E-2</v>
      </c>
      <c r="L38" s="137">
        <f t="shared" si="2"/>
        <v>-1.141</v>
      </c>
      <c r="M38" s="135">
        <f t="shared" si="3"/>
        <v>28.9785</v>
      </c>
      <c r="N38" s="135">
        <f t="shared" si="0"/>
        <v>-1.141</v>
      </c>
      <c r="O38" s="135">
        <f t="shared" si="1"/>
        <v>28.9785</v>
      </c>
      <c r="P38" s="136">
        <f t="shared" si="4"/>
        <v>-3.4599975117813386</v>
      </c>
      <c r="Q38" s="136">
        <f t="shared" si="5"/>
        <v>-3.4519160742153616</v>
      </c>
      <c r="R38" s="136">
        <f t="shared" si="6"/>
        <v>27.361350680769903</v>
      </c>
      <c r="S38" s="82"/>
      <c r="T38" s="82"/>
      <c r="U38" s="138"/>
    </row>
    <row r="39" spans="1:21" x14ac:dyDescent="0.25">
      <c r="A39" s="82"/>
      <c r="B39" s="128">
        <v>11</v>
      </c>
      <c r="C39" s="129" t="s">
        <v>157</v>
      </c>
      <c r="D39" s="128">
        <v>0.70799999999999996</v>
      </c>
      <c r="E39" s="128"/>
      <c r="F39" s="128">
        <v>8198</v>
      </c>
      <c r="G39" s="130">
        <v>52.578000000000003</v>
      </c>
      <c r="H39" s="130">
        <v>-1.5015000000000001</v>
      </c>
      <c r="I39" s="130">
        <v>28.599</v>
      </c>
      <c r="J39" s="131">
        <v>1.2381437719424947E-2</v>
      </c>
      <c r="K39" s="131">
        <v>3.113197712963315E-2</v>
      </c>
      <c r="L39" s="132">
        <f t="shared" si="2"/>
        <v>-1.5015000000000001</v>
      </c>
      <c r="M39" s="133">
        <f t="shared" si="3"/>
        <v>28.599</v>
      </c>
      <c r="N39" s="133">
        <f t="shared" si="0"/>
        <v>-1.5015000000000001</v>
      </c>
      <c r="O39" s="133">
        <f t="shared" si="1"/>
        <v>28.599</v>
      </c>
      <c r="P39" s="131">
        <f t="shared" si="4"/>
        <v>-3.8385870688030166</v>
      </c>
      <c r="Q39" s="131">
        <f t="shared" si="5"/>
        <v>-3.8204265649384404</v>
      </c>
      <c r="R39" s="131">
        <f t="shared" si="6"/>
        <v>26.981445845673665</v>
      </c>
      <c r="S39" s="82"/>
      <c r="T39" s="82"/>
      <c r="U39" s="10"/>
    </row>
    <row r="40" spans="1:21" x14ac:dyDescent="0.25">
      <c r="A40" s="82"/>
      <c r="B40" s="134">
        <v>12</v>
      </c>
      <c r="C40" s="92" t="s">
        <v>158</v>
      </c>
      <c r="D40" s="134">
        <v>1.1579999999999999</v>
      </c>
      <c r="E40" s="134"/>
      <c r="F40" s="134">
        <v>5698</v>
      </c>
      <c r="G40" s="135">
        <v>35.347000000000001</v>
      </c>
      <c r="H40" s="135">
        <v>-2.3564999999999996</v>
      </c>
      <c r="I40" s="135">
        <v>30.603999999999999</v>
      </c>
      <c r="J40" s="136">
        <v>4.570557952810568E-2</v>
      </c>
      <c r="K40" s="136">
        <v>2.6315394733881871E-2</v>
      </c>
      <c r="L40" s="137">
        <f t="shared" si="2"/>
        <v>-2.3564999999999996</v>
      </c>
      <c r="M40" s="135">
        <f t="shared" si="3"/>
        <v>30.603999999999999</v>
      </c>
      <c r="N40" s="135">
        <f t="shared" si="0"/>
        <v>-2.3564999999999996</v>
      </c>
      <c r="O40" s="135">
        <f t="shared" si="1"/>
        <v>30.603999999999999</v>
      </c>
      <c r="P40" s="136">
        <f t="shared" si="4"/>
        <v>-4.736490179076343</v>
      </c>
      <c r="Q40" s="136">
        <f t="shared" si="5"/>
        <v>-1.8734870816715805</v>
      </c>
      <c r="R40" s="136">
        <f t="shared" si="6"/>
        <v>28.988584697763137</v>
      </c>
      <c r="S40" s="82"/>
      <c r="T40" s="82"/>
      <c r="U40" s="138"/>
    </row>
    <row r="41" spans="1:21" x14ac:dyDescent="0.25">
      <c r="A41" s="82"/>
      <c r="B41" s="128">
        <v>13</v>
      </c>
      <c r="C41" s="129" t="s">
        <v>159</v>
      </c>
      <c r="D41" s="128">
        <v>3.35</v>
      </c>
      <c r="E41" s="128"/>
      <c r="F41" s="128">
        <v>5653</v>
      </c>
      <c r="G41" s="130">
        <v>35.868000000000002</v>
      </c>
      <c r="H41" s="130">
        <v>-3.2610000000000001</v>
      </c>
      <c r="I41" s="130">
        <v>28.613500000000002</v>
      </c>
      <c r="J41" s="131">
        <v>1.4024977718342413E-2</v>
      </c>
      <c r="K41" s="131">
        <v>4.5607017003962439E-3</v>
      </c>
      <c r="L41" s="132">
        <f t="shared" si="2"/>
        <v>-3.2610000000000001</v>
      </c>
      <c r="M41" s="133">
        <f t="shared" si="3"/>
        <v>28.613500000000002</v>
      </c>
      <c r="N41" s="133">
        <f t="shared" si="0"/>
        <v>-3.2610000000000001</v>
      </c>
      <c r="O41" s="133">
        <f t="shared" si="1"/>
        <v>28.613500000000002</v>
      </c>
      <c r="P41" s="131">
        <f t="shared" si="4"/>
        <v>-5.6863771536286531</v>
      </c>
      <c r="Q41" s="131">
        <f t="shared" si="5"/>
        <v>-3.8063464539621954</v>
      </c>
      <c r="R41" s="131">
        <f t="shared" si="6"/>
        <v>26.995961313681295</v>
      </c>
      <c r="S41" s="82"/>
      <c r="T41" s="82"/>
      <c r="U41" s="10"/>
    </row>
    <row r="42" spans="1:21" x14ac:dyDescent="0.25">
      <c r="A42" s="82"/>
      <c r="B42" s="134">
        <v>14</v>
      </c>
      <c r="C42" s="92" t="s">
        <v>160</v>
      </c>
      <c r="D42" s="134">
        <v>2.27</v>
      </c>
      <c r="E42" s="134"/>
      <c r="F42" s="134">
        <v>10875</v>
      </c>
      <c r="G42" s="135">
        <v>68.385999999999996</v>
      </c>
      <c r="H42" s="135">
        <v>-1.5015000000000001</v>
      </c>
      <c r="I42" s="135">
        <v>25.099</v>
      </c>
      <c r="J42" s="136">
        <v>0.53280080705644584</v>
      </c>
      <c r="K42" s="136">
        <v>0.44582317122374876</v>
      </c>
      <c r="L42" s="137">
        <f t="shared" si="2"/>
        <v>-1.5015000000000001</v>
      </c>
      <c r="M42" s="135">
        <f t="shared" si="3"/>
        <v>25.099</v>
      </c>
      <c r="N42" s="135">
        <f t="shared" si="0"/>
        <v>-1.5015000000000001</v>
      </c>
      <c r="O42" s="135">
        <f t="shared" si="1"/>
        <v>25.099</v>
      </c>
      <c r="P42" s="136">
        <f t="shared" si="4"/>
        <v>-3.8385870688030166</v>
      </c>
      <c r="Q42" s="136">
        <f t="shared" si="5"/>
        <v>-7.2190740419628909</v>
      </c>
      <c r="R42" s="136">
        <f t="shared" si="6"/>
        <v>23.477712188659616</v>
      </c>
      <c r="S42" s="82"/>
      <c r="T42" s="82"/>
      <c r="U42" s="138"/>
    </row>
    <row r="43" spans="1:21" x14ac:dyDescent="0.25">
      <c r="A43" s="82"/>
      <c r="B43" s="128">
        <v>15</v>
      </c>
      <c r="C43" s="129" t="s">
        <v>161</v>
      </c>
      <c r="D43" s="128">
        <v>0.70799999999999996</v>
      </c>
      <c r="E43" s="128"/>
      <c r="F43" s="128">
        <v>10571</v>
      </c>
      <c r="G43" s="130">
        <v>66.721000000000004</v>
      </c>
      <c r="H43" s="130">
        <v>-1.111</v>
      </c>
      <c r="I43" s="130">
        <v>25.524999999999999</v>
      </c>
      <c r="J43" s="131">
        <v>4.2594600596789246E-2</v>
      </c>
      <c r="K43" s="131">
        <v>0.41886250727416452</v>
      </c>
      <c r="L43" s="132">
        <f t="shared" si="2"/>
        <v>-1.111</v>
      </c>
      <c r="M43" s="133">
        <f t="shared" si="3"/>
        <v>25.524999999999999</v>
      </c>
      <c r="N43" s="133">
        <f t="shared" si="0"/>
        <v>-1.111</v>
      </c>
      <c r="O43" s="133">
        <f t="shared" si="1"/>
        <v>25.524999999999999</v>
      </c>
      <c r="P43" s="131">
        <f t="shared" si="4"/>
        <v>-3.4284921394910466</v>
      </c>
      <c r="Q43" s="131">
        <f t="shared" si="5"/>
        <v>-6.8054100919022034</v>
      </c>
      <c r="R43" s="131">
        <f t="shared" si="6"/>
        <v>23.904166628056181</v>
      </c>
      <c r="S43" s="82"/>
      <c r="T43" s="82"/>
      <c r="U43" s="10"/>
    </row>
    <row r="44" spans="1:21" x14ac:dyDescent="0.25">
      <c r="A44" s="82"/>
      <c r="B44" s="134">
        <v>16</v>
      </c>
      <c r="C44" s="92" t="s">
        <v>162</v>
      </c>
      <c r="D44" s="134">
        <v>0.55600000000000005</v>
      </c>
      <c r="E44" s="134"/>
      <c r="F44" s="134">
        <v>6601</v>
      </c>
      <c r="G44" s="135">
        <v>41.844000000000001</v>
      </c>
      <c r="H44" s="135">
        <v>-0.67</v>
      </c>
      <c r="I44" s="135">
        <v>27.589500000000001</v>
      </c>
      <c r="J44" s="136">
        <v>0.12322337440599503</v>
      </c>
      <c r="K44" s="136">
        <v>0.13130194210292534</v>
      </c>
      <c r="L44" s="137">
        <f t="shared" si="2"/>
        <v>-0.67</v>
      </c>
      <c r="M44" s="135">
        <f t="shared" si="3"/>
        <v>27.589500000000001</v>
      </c>
      <c r="N44" s="135">
        <f t="shared" si="0"/>
        <v>-0.67</v>
      </c>
      <c r="O44" s="135">
        <f t="shared" si="1"/>
        <v>27.589500000000001</v>
      </c>
      <c r="P44" s="136">
        <f t="shared" si="4"/>
        <v>-2.9653631668237517</v>
      </c>
      <c r="Q44" s="136">
        <f t="shared" si="5"/>
        <v>-4.8006936015259214</v>
      </c>
      <c r="R44" s="136">
        <f t="shared" si="6"/>
        <v>25.970868952314898</v>
      </c>
      <c r="S44" s="82"/>
      <c r="T44" s="82"/>
      <c r="U44" s="138"/>
    </row>
    <row r="45" spans="1:21" x14ac:dyDescent="0.25">
      <c r="A45" s="82"/>
      <c r="B45" s="128">
        <v>17</v>
      </c>
      <c r="C45" s="129" t="s">
        <v>65</v>
      </c>
      <c r="D45" s="128">
        <v>0.44</v>
      </c>
      <c r="E45" s="128"/>
      <c r="F45" s="128">
        <v>20063</v>
      </c>
      <c r="G45" s="130">
        <v>127.199</v>
      </c>
      <c r="H45" s="130">
        <v>5.9820000000000002</v>
      </c>
      <c r="I45" s="130">
        <v>27.5045</v>
      </c>
      <c r="J45" s="131">
        <v>1.8420097719610565E-2</v>
      </c>
      <c r="K45" s="131">
        <v>2.7815463325279306E-2</v>
      </c>
      <c r="L45" s="132">
        <f t="shared" si="2"/>
        <v>5.9820000000000002</v>
      </c>
      <c r="M45" s="133">
        <f t="shared" si="3"/>
        <v>27.5045</v>
      </c>
      <c r="N45" s="133">
        <f t="shared" si="0"/>
        <v>5.9820000000000002</v>
      </c>
      <c r="O45" s="133">
        <f t="shared" si="1"/>
        <v>27.5045</v>
      </c>
      <c r="P45" s="131">
        <f t="shared" si="4"/>
        <v>4.0204280490103681</v>
      </c>
      <c r="Q45" s="131">
        <f t="shared" si="5"/>
        <v>-4.8832321831108025</v>
      </c>
      <c r="R45" s="131">
        <f t="shared" si="6"/>
        <v>25.885778277787413</v>
      </c>
      <c r="S45" s="82"/>
      <c r="T45" s="82"/>
      <c r="U45" s="10"/>
    </row>
    <row r="46" spans="1:21" x14ac:dyDescent="0.25">
      <c r="A46" s="82"/>
      <c r="B46" s="134">
        <v>18</v>
      </c>
      <c r="C46" s="92" t="s">
        <v>163</v>
      </c>
      <c r="D46" s="134">
        <v>1.018</v>
      </c>
      <c r="E46" s="134"/>
      <c r="F46" s="134">
        <v>8364</v>
      </c>
      <c r="G46" s="135">
        <v>53.295999999999999</v>
      </c>
      <c r="H46" s="135">
        <v>-0.86399999999999999</v>
      </c>
      <c r="I46" s="135">
        <v>28.634</v>
      </c>
      <c r="J46" s="136">
        <v>0.19738794289418982</v>
      </c>
      <c r="K46" s="136">
        <v>0.14936599345232573</v>
      </c>
      <c r="L46" s="137">
        <f t="shared" si="2"/>
        <v>-0.86399999999999999</v>
      </c>
      <c r="M46" s="135">
        <f t="shared" si="3"/>
        <v>28.634</v>
      </c>
      <c r="N46" s="135">
        <f t="shared" si="0"/>
        <v>-0.86399999999999999</v>
      </c>
      <c r="O46" s="135">
        <f t="shared" si="1"/>
        <v>28.634</v>
      </c>
      <c r="P46" s="136">
        <f t="shared" si="4"/>
        <v>-3.1690979076343075</v>
      </c>
      <c r="Q46" s="136">
        <f t="shared" si="5"/>
        <v>-3.7864400901681989</v>
      </c>
      <c r="R46" s="136">
        <f t="shared" si="6"/>
        <v>27.016483182243803</v>
      </c>
      <c r="S46" s="82"/>
      <c r="T46" s="82"/>
      <c r="U46" s="138"/>
    </row>
    <row r="47" spans="1:21" x14ac:dyDescent="0.25">
      <c r="A47" s="82"/>
      <c r="B47" s="128">
        <v>19</v>
      </c>
      <c r="C47" s="129" t="s">
        <v>164</v>
      </c>
      <c r="D47" s="128">
        <v>1.468</v>
      </c>
      <c r="E47" s="128"/>
      <c r="F47" s="128">
        <v>8124</v>
      </c>
      <c r="G47" s="130">
        <v>50.81</v>
      </c>
      <c r="H47" s="130">
        <v>-0.27900000000000003</v>
      </c>
      <c r="I47" s="130">
        <v>25.311</v>
      </c>
      <c r="J47" s="131">
        <v>1.3794926603646713E-2</v>
      </c>
      <c r="K47" s="131">
        <v>8.8994381845161705E-3</v>
      </c>
      <c r="L47" s="132">
        <f t="shared" si="2"/>
        <v>-0.27900000000000003</v>
      </c>
      <c r="M47" s="133">
        <f t="shared" si="3"/>
        <v>25.311</v>
      </c>
      <c r="N47" s="133">
        <f t="shared" si="0"/>
        <v>-0.27900000000000003</v>
      </c>
      <c r="O47" s="133">
        <f t="shared" si="1"/>
        <v>25.311</v>
      </c>
      <c r="P47" s="131">
        <f t="shared" si="4"/>
        <v>-2.55474314797361</v>
      </c>
      <c r="Q47" s="131">
        <f t="shared" si="5"/>
        <v>-7.0132131090688397</v>
      </c>
      <c r="R47" s="131">
        <f t="shared" si="6"/>
        <v>23.689938341598754</v>
      </c>
      <c r="S47" s="82"/>
      <c r="T47" s="82"/>
      <c r="U47" s="10"/>
    </row>
    <row r="48" spans="1:21" x14ac:dyDescent="0.25">
      <c r="A48" s="82"/>
      <c r="B48" s="134">
        <v>20</v>
      </c>
      <c r="C48" s="92" t="s">
        <v>165</v>
      </c>
      <c r="D48" s="134">
        <v>1.8420000000000001</v>
      </c>
      <c r="E48" s="134"/>
      <c r="F48" s="134">
        <v>6265</v>
      </c>
      <c r="G48" s="135">
        <v>39.956000000000003</v>
      </c>
      <c r="H48" s="135">
        <v>1.46</v>
      </c>
      <c r="I48" s="135">
        <v>28.875</v>
      </c>
      <c r="J48" s="136">
        <v>3.4995714023291491E-2</v>
      </c>
      <c r="K48" s="136">
        <v>8.2643814045583325E-3</v>
      </c>
      <c r="L48" s="137">
        <f t="shared" si="2"/>
        <v>1.46</v>
      </c>
      <c r="M48" s="135">
        <f t="shared" si="3"/>
        <v>28.875</v>
      </c>
      <c r="N48" s="135">
        <f t="shared" si="0"/>
        <v>1.46</v>
      </c>
      <c r="O48" s="135">
        <f t="shared" si="1"/>
        <v>28.875</v>
      </c>
      <c r="P48" s="136">
        <f t="shared" si="4"/>
        <v>-0.72848173421300655</v>
      </c>
      <c r="Q48" s="136">
        <f t="shared" si="5"/>
        <v>-3.5524189353216578</v>
      </c>
      <c r="R48" s="136">
        <f t="shared" si="6"/>
        <v>27.257740271198198</v>
      </c>
      <c r="S48" s="82"/>
      <c r="T48" s="82"/>
      <c r="U48" s="138"/>
    </row>
    <row r="49" spans="1:21" x14ac:dyDescent="0.25">
      <c r="A49" s="82"/>
      <c r="B49" s="128">
        <v>21</v>
      </c>
      <c r="C49" s="129" t="s">
        <v>166</v>
      </c>
      <c r="D49" s="128">
        <v>1.738</v>
      </c>
      <c r="E49" s="128"/>
      <c r="F49" s="128">
        <v>8205</v>
      </c>
      <c r="G49" s="130">
        <v>50.930999999999997</v>
      </c>
      <c r="H49" s="130">
        <v>-0.85299999999999998</v>
      </c>
      <c r="I49" s="130">
        <v>26.761500000000002</v>
      </c>
      <c r="J49" s="131">
        <v>5.7271284253105461E-3</v>
      </c>
      <c r="K49" s="131">
        <v>9.3701654200982493E-3</v>
      </c>
      <c r="L49" s="132">
        <f t="shared" si="2"/>
        <v>-0.85299999999999998</v>
      </c>
      <c r="M49" s="133">
        <f t="shared" si="3"/>
        <v>26.761500000000002</v>
      </c>
      <c r="N49" s="133">
        <f t="shared" si="0"/>
        <v>-0.85299999999999998</v>
      </c>
      <c r="O49" s="133">
        <f t="shared" si="1"/>
        <v>26.761500000000002</v>
      </c>
      <c r="P49" s="131">
        <f t="shared" si="4"/>
        <v>-3.1575459377945339</v>
      </c>
      <c r="Q49" s="131">
        <f t="shared" si="5"/>
        <v>-5.6047164903762763</v>
      </c>
      <c r="R49" s="131">
        <f t="shared" si="6"/>
        <v>25.141985675741289</v>
      </c>
      <c r="S49" s="82"/>
      <c r="T49" s="82"/>
      <c r="U49" s="10"/>
    </row>
    <row r="50" spans="1:21" x14ac:dyDescent="0.25">
      <c r="A50" s="82"/>
      <c r="B50" s="134">
        <v>22</v>
      </c>
      <c r="C50" s="92" t="s">
        <v>167</v>
      </c>
      <c r="D50" s="134"/>
      <c r="E50" s="139" t="s">
        <v>168</v>
      </c>
      <c r="F50" s="134">
        <v>347</v>
      </c>
      <c r="G50" s="135">
        <v>2.1779999999999999</v>
      </c>
      <c r="H50" s="135">
        <v>0.58099999999999996</v>
      </c>
      <c r="I50" s="135">
        <v>23.259</v>
      </c>
      <c r="J50" s="136">
        <v>7.2671865257470755E-2</v>
      </c>
      <c r="K50" s="136">
        <v>0.14487822472683776</v>
      </c>
      <c r="L50" s="137">
        <f t="shared" si="2"/>
        <v>0.58099999999999996</v>
      </c>
      <c r="M50" s="135">
        <f t="shared" si="3"/>
        <v>23.259</v>
      </c>
      <c r="N50" s="135">
        <f t="shared" si="0"/>
        <v>0.58099999999999996</v>
      </c>
      <c r="O50" s="135">
        <f t="shared" si="1"/>
        <v>23.259</v>
      </c>
      <c r="P50" s="136">
        <f t="shared" si="4"/>
        <v>-1.6515891423185676</v>
      </c>
      <c r="Q50" s="136">
        <f t="shared" si="5"/>
        <v>-9.0057915727414581</v>
      </c>
      <c r="R50" s="136">
        <f t="shared" si="6"/>
        <v>21.635749351829375</v>
      </c>
      <c r="S50" s="82"/>
      <c r="T50" s="82"/>
      <c r="U50" s="138"/>
    </row>
    <row r="51" spans="1:21" x14ac:dyDescent="0.25">
      <c r="A51" s="82"/>
      <c r="B51" s="128">
        <v>23</v>
      </c>
      <c r="C51" s="129" t="s">
        <v>169</v>
      </c>
      <c r="D51" s="128"/>
      <c r="E51" s="140" t="s">
        <v>168</v>
      </c>
      <c r="F51" s="128">
        <v>409</v>
      </c>
      <c r="G51" s="130">
        <v>2.5059999999999998</v>
      </c>
      <c r="H51" s="130">
        <v>0.16650000000000001</v>
      </c>
      <c r="I51" s="130">
        <v>22.418999999999997</v>
      </c>
      <c r="J51" s="131">
        <v>5.0559865506150242E-2</v>
      </c>
      <c r="K51" s="131">
        <v>7.1771860781229407E-2</v>
      </c>
      <c r="L51" s="132">
        <f t="shared" si="2"/>
        <v>0.16650000000000001</v>
      </c>
      <c r="M51" s="133">
        <f t="shared" si="3"/>
        <v>22.418999999999997</v>
      </c>
      <c r="N51" s="133">
        <f t="shared" si="0"/>
        <v>0.16650000000000001</v>
      </c>
      <c r="O51" s="133">
        <f t="shared" si="1"/>
        <v>22.418999999999997</v>
      </c>
      <c r="P51" s="131">
        <f t="shared" si="4"/>
        <v>-2.0868883694627711</v>
      </c>
      <c r="Q51" s="131">
        <f t="shared" si="5"/>
        <v>-9.8214669672273303</v>
      </c>
      <c r="R51" s="131">
        <f t="shared" si="6"/>
        <v>20.794853274146</v>
      </c>
      <c r="S51" s="82"/>
      <c r="T51" s="82"/>
      <c r="U51" s="10"/>
    </row>
    <row r="52" spans="1:21" x14ac:dyDescent="0.25">
      <c r="A52" s="82"/>
      <c r="B52" s="134">
        <v>24</v>
      </c>
      <c r="C52" s="92" t="s">
        <v>170</v>
      </c>
      <c r="D52" s="134"/>
      <c r="E52" s="134"/>
      <c r="F52" s="134">
        <v>13789</v>
      </c>
      <c r="G52" s="135">
        <v>87.361000000000004</v>
      </c>
      <c r="H52" s="135">
        <v>1.6739999999999999</v>
      </c>
      <c r="I52" s="135">
        <v>24.11</v>
      </c>
      <c r="J52" s="136">
        <v>0.25992787461139927</v>
      </c>
      <c r="K52" s="136">
        <v>0.21152021180019651</v>
      </c>
      <c r="L52" s="137">
        <f t="shared" si="2"/>
        <v>1.6739999999999999</v>
      </c>
      <c r="M52" s="135">
        <f t="shared" si="3"/>
        <v>24.11</v>
      </c>
      <c r="N52" s="135">
        <f t="shared" si="0"/>
        <v>1.6739999999999999</v>
      </c>
      <c r="O52" s="135">
        <f t="shared" si="1"/>
        <v>24.11</v>
      </c>
      <c r="P52" s="136">
        <f t="shared" si="4"/>
        <v>-0.50374341187558902</v>
      </c>
      <c r="Q52" s="136">
        <f t="shared" si="5"/>
        <v>-8.179434714756372</v>
      </c>
      <c r="R52" s="136">
        <f t="shared" si="6"/>
        <v>22.487657163863361</v>
      </c>
      <c r="S52" s="82"/>
      <c r="T52" s="82"/>
      <c r="U52" s="138"/>
    </row>
    <row r="53" spans="1:21" x14ac:dyDescent="0.25">
      <c r="A53" s="82"/>
      <c r="B53" s="128">
        <v>25</v>
      </c>
      <c r="C53" s="129" t="s">
        <v>171</v>
      </c>
      <c r="D53" s="128"/>
      <c r="E53" s="128"/>
      <c r="F53" s="128">
        <v>10817</v>
      </c>
      <c r="G53" s="130">
        <v>67.944999999999993</v>
      </c>
      <c r="H53" s="130">
        <v>0.28449999999999998</v>
      </c>
      <c r="I53" s="130">
        <v>23.186</v>
      </c>
      <c r="J53" s="131">
        <v>3.1156058800817839E-2</v>
      </c>
      <c r="K53" s="131">
        <v>2.2700220263248621E-2</v>
      </c>
      <c r="L53" s="132">
        <f t="shared" si="2"/>
        <v>0.28449999999999998</v>
      </c>
      <c r="M53" s="133">
        <f t="shared" si="3"/>
        <v>23.186</v>
      </c>
      <c r="N53" s="133">
        <f t="shared" si="0"/>
        <v>0.28449999999999998</v>
      </c>
      <c r="O53" s="133">
        <f t="shared" si="1"/>
        <v>23.186</v>
      </c>
      <c r="P53" s="131">
        <f t="shared" si="4"/>
        <v>-1.9629672384542887</v>
      </c>
      <c r="Q53" s="131">
        <f t="shared" si="5"/>
        <v>-9.0766776486908256</v>
      </c>
      <c r="R53" s="131">
        <f t="shared" si="6"/>
        <v>21.562671478411655</v>
      </c>
      <c r="S53" s="82"/>
      <c r="T53" s="82"/>
      <c r="U53" s="10"/>
    </row>
    <row r="54" spans="1:21" x14ac:dyDescent="0.25">
      <c r="A54" s="82"/>
      <c r="B54" s="134">
        <v>26</v>
      </c>
      <c r="C54" s="92" t="s">
        <v>65</v>
      </c>
      <c r="D54" s="134">
        <v>0.23200000000000001</v>
      </c>
      <c r="E54" s="134"/>
      <c r="F54" s="134">
        <v>9760</v>
      </c>
      <c r="G54" s="135">
        <v>61.331000000000003</v>
      </c>
      <c r="H54" s="135">
        <v>6.5760000000000005</v>
      </c>
      <c r="I54" s="135">
        <v>28.032</v>
      </c>
      <c r="J54" s="136">
        <v>0.1989804010449272</v>
      </c>
      <c r="K54" s="136">
        <v>0.15573856298296823</v>
      </c>
      <c r="L54" s="137">
        <f t="shared" si="2"/>
        <v>6.5760000000000005</v>
      </c>
      <c r="M54" s="135">
        <f t="shared" si="3"/>
        <v>28.032</v>
      </c>
      <c r="N54" s="135">
        <f t="shared" si="0"/>
        <v>6.5760000000000005</v>
      </c>
      <c r="O54" s="135">
        <f t="shared" si="1"/>
        <v>28.032</v>
      </c>
      <c r="P54" s="136">
        <f t="shared" si="4"/>
        <v>4.6442344203581545</v>
      </c>
      <c r="Q54" s="136">
        <f t="shared" si="5"/>
        <v>-4.3710074562164039</v>
      </c>
      <c r="R54" s="136">
        <f t="shared" si="6"/>
        <v>26.413840993237386</v>
      </c>
      <c r="S54" s="82"/>
      <c r="T54" s="82"/>
      <c r="U54" s="138"/>
    </row>
    <row r="55" spans="1:21" x14ac:dyDescent="0.25">
      <c r="A55" s="82"/>
      <c r="B55" s="128">
        <v>27</v>
      </c>
      <c r="C55" s="129" t="s">
        <v>172</v>
      </c>
      <c r="D55" s="128"/>
      <c r="E55" s="140" t="s">
        <v>173</v>
      </c>
      <c r="F55" s="128">
        <v>1193</v>
      </c>
      <c r="G55" s="130">
        <v>7.524</v>
      </c>
      <c r="H55" s="130">
        <v>0.92799999999999994</v>
      </c>
      <c r="I55" s="130">
        <v>23.22</v>
      </c>
      <c r="J55" s="131">
        <v>3.0940265027953433E-2</v>
      </c>
      <c r="K55" s="131">
        <v>0.10141646809073901</v>
      </c>
      <c r="L55" s="132">
        <f t="shared" si="2"/>
        <v>0.92799999999999994</v>
      </c>
      <c r="M55" s="133">
        <f t="shared" si="3"/>
        <v>23.22</v>
      </c>
      <c r="N55" s="133">
        <f t="shared" si="0"/>
        <v>0.92799999999999994</v>
      </c>
      <c r="O55" s="133">
        <f t="shared" si="1"/>
        <v>23.22</v>
      </c>
      <c r="P55" s="131">
        <f t="shared" si="4"/>
        <v>-1.2871770028275213</v>
      </c>
      <c r="Q55" s="131">
        <f t="shared" si="5"/>
        <v>-9.0436622160568767</v>
      </c>
      <c r="R55" s="131">
        <f t="shared" si="6"/>
        <v>21.596707748222645</v>
      </c>
      <c r="S55" s="82"/>
      <c r="T55" s="82"/>
      <c r="U55" s="10"/>
    </row>
    <row r="56" spans="1:21" x14ac:dyDescent="0.25">
      <c r="A56" s="82"/>
      <c r="B56" s="134">
        <v>28</v>
      </c>
      <c r="C56" s="92" t="s">
        <v>174</v>
      </c>
      <c r="D56" s="134"/>
      <c r="E56" s="134"/>
      <c r="F56" s="134">
        <v>4453</v>
      </c>
      <c r="G56" s="135">
        <v>27.672999999999998</v>
      </c>
      <c r="H56" s="135">
        <v>0.34599999999999997</v>
      </c>
      <c r="I56" s="135">
        <v>24.182500000000001</v>
      </c>
      <c r="J56" s="136">
        <v>7.5780604378692842E-2</v>
      </c>
      <c r="K56" s="136">
        <v>6.246038744676493E-2</v>
      </c>
      <c r="L56" s="137">
        <f t="shared" si="2"/>
        <v>0.34599999999999997</v>
      </c>
      <c r="M56" s="135">
        <f t="shared" si="3"/>
        <v>24.182500000000001</v>
      </c>
      <c r="N56" s="135">
        <f t="shared" si="0"/>
        <v>0.34599999999999997</v>
      </c>
      <c r="O56" s="135">
        <f t="shared" si="1"/>
        <v>24.182500000000001</v>
      </c>
      <c r="P56" s="136">
        <f t="shared" si="4"/>
        <v>-1.8983812252591896</v>
      </c>
      <c r="Q56" s="136">
        <f t="shared" si="5"/>
        <v>-8.1090341598751507</v>
      </c>
      <c r="R56" s="136">
        <f t="shared" si="6"/>
        <v>22.560234503901512</v>
      </c>
      <c r="S56" s="82"/>
      <c r="T56" s="82"/>
      <c r="U56" s="138"/>
    </row>
    <row r="57" spans="1:21" x14ac:dyDescent="0.25">
      <c r="A57" s="82"/>
      <c r="B57" s="128">
        <v>29</v>
      </c>
      <c r="C57" s="129" t="s">
        <v>175</v>
      </c>
      <c r="D57" s="128"/>
      <c r="E57" s="128"/>
      <c r="F57" s="128">
        <v>1622</v>
      </c>
      <c r="G57" s="130">
        <v>10.257999999999999</v>
      </c>
      <c r="H57" s="130">
        <v>1.282</v>
      </c>
      <c r="I57" s="130">
        <v>25.197499999999998</v>
      </c>
      <c r="J57" s="131">
        <v>1.3126309458488286E-2</v>
      </c>
      <c r="K57" s="131">
        <v>6.7500370369354218E-2</v>
      </c>
      <c r="L57" s="132">
        <f t="shared" si="2"/>
        <v>1.282</v>
      </c>
      <c r="M57" s="133">
        <f t="shared" si="3"/>
        <v>25.197499999999998</v>
      </c>
      <c r="N57" s="133">
        <f t="shared" si="0"/>
        <v>1.282</v>
      </c>
      <c r="O57" s="133">
        <f t="shared" si="1"/>
        <v>25.197499999999998</v>
      </c>
      <c r="P57" s="131">
        <f t="shared" si="4"/>
        <v>-0.91541360980207354</v>
      </c>
      <c r="Q57" s="131">
        <f t="shared" si="5"/>
        <v>-7.1234263915380645</v>
      </c>
      <c r="R57" s="131">
        <f t="shared" si="6"/>
        <v>23.576317264435581</v>
      </c>
      <c r="S57" s="82"/>
      <c r="T57" s="82"/>
      <c r="U57" s="10"/>
    </row>
    <row r="58" spans="1:21" x14ac:dyDescent="0.25">
      <c r="A58" s="82"/>
      <c r="B58" s="134">
        <v>30</v>
      </c>
      <c r="C58" s="92" t="s">
        <v>176</v>
      </c>
      <c r="D58" s="134"/>
      <c r="E58" s="139" t="s">
        <v>168</v>
      </c>
      <c r="F58" s="134">
        <v>535</v>
      </c>
      <c r="G58" s="135">
        <v>3.2789999999999999</v>
      </c>
      <c r="H58" s="135">
        <v>0.54400000000000004</v>
      </c>
      <c r="I58" s="135">
        <v>26.725499999999997</v>
      </c>
      <c r="J58" s="136">
        <v>0.12775092954652015</v>
      </c>
      <c r="K58" s="136">
        <v>2.5723530084341896E-2</v>
      </c>
      <c r="L58" s="137">
        <f t="shared" si="2"/>
        <v>0.54400000000000004</v>
      </c>
      <c r="M58" s="135">
        <f t="shared" si="3"/>
        <v>26.725499999999997</v>
      </c>
      <c r="N58" s="135">
        <f t="shared" si="0"/>
        <v>0.54400000000000004</v>
      </c>
      <c r="O58" s="135">
        <f t="shared" si="1"/>
        <v>26.725499999999997</v>
      </c>
      <c r="P58" s="136">
        <f t="shared" si="4"/>
        <v>-1.6904457681432612</v>
      </c>
      <c r="Q58" s="136">
        <f t="shared" si="5"/>
        <v>-5.6396740072828173</v>
      </c>
      <c r="R58" s="136">
        <f t="shared" si="6"/>
        <v>25.105947272411999</v>
      </c>
      <c r="S58" s="82"/>
      <c r="T58" s="82"/>
      <c r="U58" s="138"/>
    </row>
    <row r="59" spans="1:21" x14ac:dyDescent="0.25">
      <c r="A59" s="82"/>
      <c r="B59" s="128">
        <v>31</v>
      </c>
      <c r="C59" s="129" t="s">
        <v>177</v>
      </c>
      <c r="D59" s="128"/>
      <c r="E59" s="128"/>
      <c r="F59" s="128">
        <v>2826</v>
      </c>
      <c r="G59" s="130">
        <v>17.835999999999999</v>
      </c>
      <c r="H59" s="130">
        <v>0.52249999999999996</v>
      </c>
      <c r="I59" s="130">
        <v>24.061999999999998</v>
      </c>
      <c r="J59" s="131">
        <v>1.0559356040971447E-2</v>
      </c>
      <c r="K59" s="131">
        <v>2.0203960007880377E-2</v>
      </c>
      <c r="L59" s="132">
        <f t="shared" si="2"/>
        <v>0.52249999999999996</v>
      </c>
      <c r="M59" s="133">
        <f t="shared" si="3"/>
        <v>24.061999999999998</v>
      </c>
      <c r="N59" s="133">
        <f t="shared" si="0"/>
        <v>0.52249999999999996</v>
      </c>
      <c r="O59" s="133">
        <f t="shared" si="1"/>
        <v>24.061999999999998</v>
      </c>
      <c r="P59" s="131">
        <f t="shared" si="4"/>
        <v>-1.7130246182846371</v>
      </c>
      <c r="Q59" s="131">
        <f t="shared" si="5"/>
        <v>-8.2260447372984231</v>
      </c>
      <c r="R59" s="131">
        <f t="shared" si="6"/>
        <v>22.439605959424313</v>
      </c>
      <c r="S59" s="82"/>
      <c r="T59" s="82"/>
      <c r="U59" s="10"/>
    </row>
    <row r="60" spans="1:21" x14ac:dyDescent="0.25">
      <c r="A60" s="82"/>
      <c r="B60" s="134">
        <v>32</v>
      </c>
      <c r="C60" s="92" t="s">
        <v>178</v>
      </c>
      <c r="D60" s="134"/>
      <c r="E60" s="134"/>
      <c r="F60" s="134">
        <v>2589</v>
      </c>
      <c r="G60" s="135">
        <v>15.974</v>
      </c>
      <c r="H60" s="135">
        <v>0.17949999999999999</v>
      </c>
      <c r="I60" s="135">
        <v>31.673999999999999</v>
      </c>
      <c r="J60" s="136">
        <v>5.2311566598602227E-2</v>
      </c>
      <c r="K60" s="136">
        <v>4.2127188370456321E-2</v>
      </c>
      <c r="L60" s="137">
        <f t="shared" si="2"/>
        <v>0.17949999999999999</v>
      </c>
      <c r="M60" s="135">
        <f t="shared" si="3"/>
        <v>31.673999999999999</v>
      </c>
      <c r="N60" s="135">
        <f t="shared" si="0"/>
        <v>0.17949999999999999</v>
      </c>
      <c r="O60" s="135">
        <f t="shared" si="1"/>
        <v>31.673999999999999</v>
      </c>
      <c r="P60" s="136">
        <f t="shared" si="4"/>
        <v>-2.0732360414703113</v>
      </c>
      <c r="Q60" s="136">
        <f t="shared" si="5"/>
        <v>-0.83447199583839193</v>
      </c>
      <c r="R60" s="136">
        <f t="shared" si="6"/>
        <v>30.059726130050286</v>
      </c>
      <c r="S60" s="82"/>
      <c r="T60" s="82"/>
      <c r="U60" s="138"/>
    </row>
    <row r="61" spans="1:21" x14ac:dyDescent="0.25">
      <c r="A61" s="82"/>
      <c r="B61" s="128">
        <v>33</v>
      </c>
      <c r="C61" s="129" t="s">
        <v>179</v>
      </c>
      <c r="D61" s="128"/>
      <c r="E61" s="140" t="s">
        <v>173</v>
      </c>
      <c r="F61" s="128">
        <v>1305</v>
      </c>
      <c r="G61" s="130">
        <v>8.1750000000000007</v>
      </c>
      <c r="H61" s="130">
        <v>0.82299999999999995</v>
      </c>
      <c r="I61" s="130">
        <v>30.605499999999999</v>
      </c>
      <c r="J61" s="131">
        <v>4.1494577959053855E-2</v>
      </c>
      <c r="K61" s="131">
        <v>6.6425145841014457E-2</v>
      </c>
      <c r="L61" s="132">
        <f t="shared" si="2"/>
        <v>0.82299999999999995</v>
      </c>
      <c r="M61" s="133">
        <f t="shared" si="3"/>
        <v>30.605499999999999</v>
      </c>
      <c r="N61" s="133">
        <f t="shared" si="0"/>
        <v>0.82299999999999995</v>
      </c>
      <c r="O61" s="133">
        <f t="shared" si="1"/>
        <v>30.605499999999999</v>
      </c>
      <c r="P61" s="131">
        <f t="shared" si="4"/>
        <v>-1.3974458058435439</v>
      </c>
      <c r="Q61" s="131">
        <f t="shared" si="5"/>
        <v>-1.8720305184671417</v>
      </c>
      <c r="R61" s="131">
        <f t="shared" si="6"/>
        <v>28.990086297901854</v>
      </c>
      <c r="S61" s="82"/>
      <c r="T61" s="82"/>
      <c r="U61" s="10"/>
    </row>
    <row r="62" spans="1:21" x14ac:dyDescent="0.25">
      <c r="A62" s="82"/>
      <c r="B62" s="134">
        <v>34</v>
      </c>
      <c r="C62" s="92" t="s">
        <v>180</v>
      </c>
      <c r="D62" s="134"/>
      <c r="E62" s="134"/>
      <c r="F62" s="134">
        <v>17627</v>
      </c>
      <c r="G62" s="135">
        <v>111.255</v>
      </c>
      <c r="H62" s="135">
        <v>0.63900000000000001</v>
      </c>
      <c r="I62" s="135">
        <v>30.324999999999999</v>
      </c>
      <c r="J62" s="136">
        <v>0.16777455110951658</v>
      </c>
      <c r="K62" s="136">
        <v>0.13036947495483836</v>
      </c>
      <c r="L62" s="137">
        <f t="shared" si="2"/>
        <v>0.63900000000000001</v>
      </c>
      <c r="M62" s="135">
        <f t="shared" si="3"/>
        <v>30.324999999999999</v>
      </c>
      <c r="N62" s="135">
        <f t="shared" si="0"/>
        <v>0.63900000000000001</v>
      </c>
      <c r="O62" s="135">
        <f t="shared" si="1"/>
        <v>30.324999999999999</v>
      </c>
      <c r="P62" s="136">
        <f t="shared" si="4"/>
        <v>-1.5906787558906692</v>
      </c>
      <c r="Q62" s="136">
        <f t="shared" si="5"/>
        <v>-2.1444078376972442</v>
      </c>
      <c r="R62" s="136">
        <f t="shared" si="6"/>
        <v>28.709287071961157</v>
      </c>
      <c r="S62" s="82"/>
      <c r="T62" s="82"/>
      <c r="U62" s="138"/>
    </row>
    <row r="63" spans="1:21" x14ac:dyDescent="0.25">
      <c r="A63" s="82"/>
      <c r="B63" s="128">
        <v>35</v>
      </c>
      <c r="C63" s="129" t="s">
        <v>65</v>
      </c>
      <c r="D63" s="128">
        <v>0.40200000000000002</v>
      </c>
      <c r="E63" s="128"/>
      <c r="F63" s="128">
        <v>10330</v>
      </c>
      <c r="G63" s="130">
        <v>64.908000000000001</v>
      </c>
      <c r="H63" s="130">
        <v>6.0630000000000006</v>
      </c>
      <c r="I63" s="130">
        <v>27.288</v>
      </c>
      <c r="J63" s="131">
        <v>1.5833508770957936E-2</v>
      </c>
      <c r="K63" s="131">
        <v>1.0281050529979801E-2</v>
      </c>
      <c r="L63" s="132">
        <f t="shared" si="2"/>
        <v>6.0630000000000006</v>
      </c>
      <c r="M63" s="133">
        <f t="shared" si="3"/>
        <v>27.288</v>
      </c>
      <c r="N63" s="133">
        <f t="shared" si="0"/>
        <v>6.0630000000000006</v>
      </c>
      <c r="O63" s="133">
        <f t="shared" si="1"/>
        <v>27.288</v>
      </c>
      <c r="P63" s="131">
        <f t="shared" si="4"/>
        <v>4.1054925541941572</v>
      </c>
      <c r="Q63" s="131">
        <f t="shared" si="5"/>
        <v>-5.0934628056181701</v>
      </c>
      <c r="R63" s="131">
        <f t="shared" si="6"/>
        <v>25.669047324432118</v>
      </c>
      <c r="S63" s="82"/>
      <c r="T63" s="82"/>
      <c r="U63" s="10"/>
    </row>
    <row r="64" spans="1:21" x14ac:dyDescent="0.25">
      <c r="A64" s="82"/>
      <c r="B64" s="134">
        <v>36</v>
      </c>
      <c r="C64" s="92" t="s">
        <v>181</v>
      </c>
      <c r="D64" s="134"/>
      <c r="E64" s="134"/>
      <c r="F64" s="134">
        <v>2132</v>
      </c>
      <c r="G64" s="135">
        <v>13.401999999999999</v>
      </c>
      <c r="H64" s="135">
        <v>0.29949999999999999</v>
      </c>
      <c r="I64" s="135">
        <v>23.612000000000002</v>
      </c>
      <c r="J64" s="136">
        <v>6.8493065342412354E-2</v>
      </c>
      <c r="K64" s="136">
        <v>1.8978935691972437E-2</v>
      </c>
      <c r="L64" s="137">
        <f t="shared" si="2"/>
        <v>0.29949999999999999</v>
      </c>
      <c r="M64" s="135">
        <f t="shared" si="3"/>
        <v>23.612000000000002</v>
      </c>
      <c r="N64" s="135">
        <f t="shared" si="0"/>
        <v>0.29949999999999999</v>
      </c>
      <c r="O64" s="135">
        <f t="shared" si="1"/>
        <v>23.612000000000002</v>
      </c>
      <c r="P64" s="136">
        <f t="shared" si="4"/>
        <v>-1.9472145523091424</v>
      </c>
      <c r="Q64" s="136">
        <f t="shared" si="5"/>
        <v>-8.6630136986301345</v>
      </c>
      <c r="R64" s="136">
        <f t="shared" si="6"/>
        <v>21.989125917808224</v>
      </c>
      <c r="S64" s="82"/>
      <c r="T64" s="82"/>
      <c r="U64" s="138"/>
    </row>
    <row r="65" spans="1:21" x14ac:dyDescent="0.25">
      <c r="A65" s="82"/>
      <c r="B65" s="128">
        <v>37</v>
      </c>
      <c r="C65" s="129" t="s">
        <v>182</v>
      </c>
      <c r="D65" s="128"/>
      <c r="E65" s="140" t="s">
        <v>168</v>
      </c>
      <c r="F65" s="128">
        <v>982</v>
      </c>
      <c r="G65" s="130">
        <v>6.0609999999999999</v>
      </c>
      <c r="H65" s="130">
        <v>0.72199999999999998</v>
      </c>
      <c r="I65" s="130">
        <v>25.108499999999999</v>
      </c>
      <c r="J65" s="131">
        <v>1.3516656391282585E-2</v>
      </c>
      <c r="K65" s="131">
        <v>3.8166739446800761E-2</v>
      </c>
      <c r="L65" s="132">
        <f t="shared" si="2"/>
        <v>0.72199999999999998</v>
      </c>
      <c r="M65" s="133">
        <f t="shared" si="3"/>
        <v>25.108499999999999</v>
      </c>
      <c r="N65" s="133">
        <f t="shared" si="0"/>
        <v>0.72199999999999998</v>
      </c>
      <c r="O65" s="133">
        <f t="shared" si="1"/>
        <v>25.108499999999999</v>
      </c>
      <c r="P65" s="131">
        <f t="shared" si="4"/>
        <v>-1.5035138925541944</v>
      </c>
      <c r="Q65" s="131">
        <f t="shared" si="5"/>
        <v>-7.2098491416681121</v>
      </c>
      <c r="R65" s="131">
        <f t="shared" si="6"/>
        <v>23.48722232287151</v>
      </c>
      <c r="S65" s="82"/>
      <c r="T65" s="82"/>
      <c r="U65" s="10"/>
    </row>
    <row r="66" spans="1:2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1:2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 x14ac:dyDescent="0.25">
      <c r="A68" s="115"/>
      <c r="B68" s="116"/>
      <c r="C68" s="117"/>
      <c r="D68" s="117"/>
      <c r="E68" s="117"/>
      <c r="F68" s="117"/>
      <c r="G68" s="117"/>
      <c r="H68" s="117"/>
      <c r="I68" s="117"/>
      <c r="J68" s="117"/>
      <c r="K68" s="118"/>
      <c r="L68" s="117" t="s">
        <v>85</v>
      </c>
      <c r="M68" s="117"/>
      <c r="N68" s="117" t="s">
        <v>84</v>
      </c>
      <c r="O68" s="117"/>
      <c r="P68" s="116" t="s">
        <v>83</v>
      </c>
      <c r="Q68" s="119"/>
      <c r="R68" s="120"/>
      <c r="S68" s="8"/>
      <c r="T68" s="8"/>
      <c r="U68" s="8"/>
    </row>
    <row r="69" spans="1:21" ht="39" x14ac:dyDescent="0.25">
      <c r="A69" s="121"/>
      <c r="B69" s="122" t="s">
        <v>82</v>
      </c>
      <c r="C69" s="123" t="s">
        <v>81</v>
      </c>
      <c r="D69" s="123" t="s">
        <v>80</v>
      </c>
      <c r="E69" s="123"/>
      <c r="F69" s="124" t="s">
        <v>79</v>
      </c>
      <c r="G69" s="124" t="s">
        <v>78</v>
      </c>
      <c r="H69" s="123" t="s">
        <v>77</v>
      </c>
      <c r="I69" s="123" t="s">
        <v>76</v>
      </c>
      <c r="J69" s="123" t="s">
        <v>75</v>
      </c>
      <c r="K69" s="125" t="s">
        <v>74</v>
      </c>
      <c r="L69" s="126" t="s">
        <v>73</v>
      </c>
      <c r="M69" s="126" t="s">
        <v>72</v>
      </c>
      <c r="N69" s="126" t="s">
        <v>73</v>
      </c>
      <c r="O69" s="126" t="s">
        <v>72</v>
      </c>
      <c r="P69" s="127" t="s">
        <v>71</v>
      </c>
      <c r="Q69" s="126" t="s">
        <v>70</v>
      </c>
      <c r="R69" s="125" t="s">
        <v>69</v>
      </c>
      <c r="S69" s="8"/>
      <c r="T69" s="8"/>
      <c r="U69" s="8"/>
    </row>
    <row r="70" spans="1:21" x14ac:dyDescent="0.25">
      <c r="A70" s="82"/>
      <c r="B70" s="128">
        <v>3</v>
      </c>
      <c r="C70" s="129" t="s">
        <v>65</v>
      </c>
      <c r="D70" s="128" t="s">
        <v>154</v>
      </c>
      <c r="E70" s="128"/>
      <c r="F70" s="128">
        <v>20196</v>
      </c>
      <c r="G70" s="130">
        <v>126.724</v>
      </c>
      <c r="H70" s="130">
        <v>5.9504999999999999</v>
      </c>
      <c r="I70" s="130">
        <v>27.686500000000002</v>
      </c>
      <c r="J70" s="131">
        <v>6.2689712074632505E-3</v>
      </c>
      <c r="K70" s="131">
        <v>3.4080786375903747E-2</v>
      </c>
      <c r="L70" s="132">
        <v>5.8963000000000001</v>
      </c>
      <c r="M70" s="133">
        <v>27.627300000000002</v>
      </c>
      <c r="N70" s="133">
        <v>5.8963000000000001</v>
      </c>
      <c r="O70" s="133">
        <v>27.627300000000002</v>
      </c>
      <c r="P70" s="131">
        <v>4.1045670779452799</v>
      </c>
      <c r="Q70" s="131">
        <v>-4.6125065783220194</v>
      </c>
      <c r="R70" s="131">
        <v>26.164874718276266</v>
      </c>
      <c r="S70" s="82"/>
      <c r="T70" s="82"/>
      <c r="U70" s="10"/>
    </row>
    <row r="71" spans="1:21" x14ac:dyDescent="0.25">
      <c r="A71" s="82"/>
      <c r="B71" s="134">
        <v>8</v>
      </c>
      <c r="C71" s="92" t="s">
        <v>65</v>
      </c>
      <c r="D71" s="134"/>
      <c r="E71" s="134"/>
      <c r="F71" s="134">
        <v>15920</v>
      </c>
      <c r="G71" s="135">
        <v>100.947</v>
      </c>
      <c r="H71" s="135">
        <v>7.6129999999999995</v>
      </c>
      <c r="I71" s="135">
        <v>28.820999999999998</v>
      </c>
      <c r="J71" s="136">
        <v>0.45196316221568333</v>
      </c>
      <c r="K71" s="136">
        <v>0.36158650417292904</v>
      </c>
      <c r="L71" s="137">
        <v>7.4232999999999993</v>
      </c>
      <c r="M71" s="135">
        <v>28.613799999999998</v>
      </c>
      <c r="N71" s="135">
        <v>7.4232999999999993</v>
      </c>
      <c r="O71" s="135">
        <v>28.613799999999998</v>
      </c>
      <c r="P71" s="136">
        <v>5.721405630183745</v>
      </c>
      <c r="Q71" s="136">
        <v>-3.6519440535446428</v>
      </c>
      <c r="R71" s="136">
        <v>27.15513783631976</v>
      </c>
      <c r="S71" s="82"/>
      <c r="T71" s="82"/>
      <c r="U71" s="138"/>
    </row>
    <row r="72" spans="1:21" x14ac:dyDescent="0.25">
      <c r="A72" s="82"/>
      <c r="B72" s="128">
        <v>17</v>
      </c>
      <c r="C72" s="129" t="s">
        <v>65</v>
      </c>
      <c r="D72" s="128">
        <v>0.44</v>
      </c>
      <c r="E72" s="128"/>
      <c r="F72" s="128">
        <v>20063</v>
      </c>
      <c r="G72" s="130">
        <v>127.199</v>
      </c>
      <c r="H72" s="130">
        <v>5.9820000000000002</v>
      </c>
      <c r="I72" s="130">
        <v>27.5045</v>
      </c>
      <c r="J72" s="131">
        <v>1.8420097719610565E-2</v>
      </c>
      <c r="K72" s="131">
        <v>2.7815463325279306E-2</v>
      </c>
      <c r="L72" s="132">
        <v>5.5484</v>
      </c>
      <c r="M72" s="133">
        <v>27.030899999999999</v>
      </c>
      <c r="N72" s="133">
        <v>5.5484</v>
      </c>
      <c r="O72" s="133">
        <v>27.030899999999999</v>
      </c>
      <c r="P72" s="131">
        <v>3.7361989493770009</v>
      </c>
      <c r="Q72" s="131">
        <v>-5.1932257772852566</v>
      </c>
      <c r="R72" s="131">
        <v>25.566199681681084</v>
      </c>
      <c r="S72" s="82"/>
      <c r="T72" s="82"/>
      <c r="U72" s="10"/>
    </row>
    <row r="73" spans="1:21" x14ac:dyDescent="0.25">
      <c r="A73" s="82"/>
      <c r="B73" s="134">
        <v>26</v>
      </c>
      <c r="C73" s="92" t="s">
        <v>65</v>
      </c>
      <c r="D73" s="134">
        <v>0.23200000000000001</v>
      </c>
      <c r="E73" s="134"/>
      <c r="F73" s="134">
        <v>9760</v>
      </c>
      <c r="G73" s="135">
        <v>61.331000000000003</v>
      </c>
      <c r="H73" s="135">
        <v>6.5760000000000005</v>
      </c>
      <c r="I73" s="135">
        <v>28.032</v>
      </c>
      <c r="J73" s="136">
        <v>0.1989804010449272</v>
      </c>
      <c r="K73" s="136">
        <v>0.15573856298296823</v>
      </c>
      <c r="L73" s="137">
        <v>5.8985000000000003</v>
      </c>
      <c r="M73" s="135">
        <v>27.292000000000002</v>
      </c>
      <c r="N73" s="135">
        <v>5.8985000000000003</v>
      </c>
      <c r="O73" s="135">
        <v>27.292000000000002</v>
      </c>
      <c r="P73" s="136">
        <v>4.1068965113538756</v>
      </c>
      <c r="Q73" s="136">
        <v>-4.9389907289128523</v>
      </c>
      <c r="R73" s="136">
        <v>25.828295677749164</v>
      </c>
      <c r="S73" s="82"/>
      <c r="T73" s="82"/>
      <c r="U73" s="138"/>
    </row>
    <row r="74" spans="1:21" x14ac:dyDescent="0.25">
      <c r="A74" s="82"/>
      <c r="B74" s="128">
        <v>35</v>
      </c>
      <c r="C74" s="129" t="s">
        <v>65</v>
      </c>
      <c r="D74" s="128">
        <v>0.40200000000000002</v>
      </c>
      <c r="E74" s="128"/>
      <c r="F74" s="128">
        <v>10330</v>
      </c>
      <c r="G74" s="130">
        <v>64.908000000000001</v>
      </c>
      <c r="H74" s="130">
        <v>6.0630000000000006</v>
      </c>
      <c r="I74" s="130">
        <v>27.288</v>
      </c>
      <c r="J74" s="131">
        <v>1.5833508770957936E-2</v>
      </c>
      <c r="K74" s="131">
        <v>1.0281050529979801E-2</v>
      </c>
      <c r="L74" s="132">
        <v>5.1416000000000004</v>
      </c>
      <c r="M74" s="133">
        <v>26.281600000000001</v>
      </c>
      <c r="N74" s="133">
        <v>5.1416000000000004</v>
      </c>
      <c r="O74" s="133">
        <v>26.281600000000001</v>
      </c>
      <c r="P74" s="131">
        <v>3.3054655354604279</v>
      </c>
      <c r="Q74" s="131">
        <v>-5.9228248647821538</v>
      </c>
      <c r="R74" s="131">
        <v>24.814041390398785</v>
      </c>
      <c r="S74" s="82"/>
      <c r="T74" s="82"/>
      <c r="U74" s="10"/>
    </row>
    <row r="75" spans="1:2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1:2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1:2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1:2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:2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9"/>
  <sheetViews>
    <sheetView tabSelected="1" topLeftCell="D1" workbookViewId="0">
      <pane ySplit="1" topLeftCell="A2" activePane="bottomLeft" state="frozen"/>
      <selection pane="bottomLeft" activeCell="U13" sqref="U13"/>
    </sheetView>
  </sheetViews>
  <sheetFormatPr defaultRowHeight="15" x14ac:dyDescent="0.25"/>
  <cols>
    <col min="1" max="1" width="11.140625" bestFit="1" customWidth="1"/>
    <col min="2" max="2" width="15.85546875" bestFit="1" customWidth="1"/>
    <col min="3" max="3" width="38.7109375" bestFit="1" customWidth="1"/>
    <col min="4" max="4" width="9.28515625" customWidth="1"/>
    <col min="5" max="6" width="12" customWidth="1"/>
    <col min="7" max="7" width="9.85546875" bestFit="1" customWidth="1"/>
    <col min="8" max="8" width="14.28515625" bestFit="1" customWidth="1"/>
    <col min="9" max="11" width="10.140625" bestFit="1" customWidth="1"/>
    <col min="12" max="12" width="10.42578125" bestFit="1" customWidth="1"/>
    <col min="13" max="13" width="10.85546875" bestFit="1" customWidth="1"/>
    <col min="14" max="14" width="10.42578125" bestFit="1" customWidth="1"/>
    <col min="15" max="15" width="7.5703125" bestFit="1" customWidth="1"/>
    <col min="16" max="16" width="10.85546875" bestFit="1" customWidth="1"/>
    <col min="17" max="17" width="20.42578125" bestFit="1" customWidth="1"/>
    <col min="18" max="18" width="20.28515625" customWidth="1"/>
  </cols>
  <sheetData>
    <row r="1" spans="1:19" ht="15.75" thickBot="1" x14ac:dyDescent="0.3">
      <c r="A1" s="2" t="s">
        <v>24</v>
      </c>
      <c r="B1" s="2" t="s">
        <v>3</v>
      </c>
      <c r="C1" s="141" t="s">
        <v>4</v>
      </c>
      <c r="D1" s="146" t="s">
        <v>5</v>
      </c>
      <c r="E1" s="147" t="s">
        <v>144</v>
      </c>
      <c r="F1" s="147" t="s">
        <v>150</v>
      </c>
      <c r="G1" s="148" t="s">
        <v>6</v>
      </c>
      <c r="H1" s="148" t="s">
        <v>7</v>
      </c>
      <c r="I1" s="148" t="s">
        <v>8</v>
      </c>
      <c r="J1" s="148" t="s">
        <v>25</v>
      </c>
      <c r="K1" s="148" t="s">
        <v>10</v>
      </c>
      <c r="L1" s="148" t="s">
        <v>11</v>
      </c>
      <c r="M1" s="148" t="s">
        <v>12</v>
      </c>
      <c r="N1" s="148" t="s">
        <v>13</v>
      </c>
      <c r="O1" s="148" t="s">
        <v>14</v>
      </c>
      <c r="P1" s="148" t="s">
        <v>15</v>
      </c>
      <c r="Q1" s="148" t="s">
        <v>16</v>
      </c>
      <c r="R1" s="148" t="s">
        <v>17</v>
      </c>
      <c r="S1" s="149" t="s">
        <v>18</v>
      </c>
    </row>
    <row r="2" spans="1:19" x14ac:dyDescent="0.25">
      <c r="A2" s="8"/>
      <c r="B2" s="8"/>
      <c r="C2" s="8">
        <v>40</v>
      </c>
      <c r="D2" s="152" t="s">
        <v>26</v>
      </c>
      <c r="E2" s="153" t="s">
        <v>145</v>
      </c>
      <c r="F2" s="153" t="s">
        <v>149</v>
      </c>
      <c r="G2" s="154">
        <v>0</v>
      </c>
      <c r="H2" s="155" t="s">
        <v>1</v>
      </c>
      <c r="I2" s="154"/>
      <c r="J2" s="155">
        <v>15152</v>
      </c>
      <c r="K2" s="156">
        <v>-2.0635725379179535</v>
      </c>
      <c r="L2" s="155" t="s">
        <v>27</v>
      </c>
      <c r="M2" s="156">
        <v>-10.25249023889269</v>
      </c>
      <c r="N2" s="155" t="s">
        <v>28</v>
      </c>
      <c r="O2" s="155" t="s">
        <v>20</v>
      </c>
      <c r="P2" s="155" t="s">
        <v>21</v>
      </c>
      <c r="Q2" s="155" t="s">
        <v>19</v>
      </c>
      <c r="R2" s="155" t="s">
        <v>29</v>
      </c>
      <c r="S2" s="157"/>
    </row>
    <row r="3" spans="1:19" x14ac:dyDescent="0.25">
      <c r="A3" s="8"/>
      <c r="B3" s="8"/>
      <c r="C3" s="8">
        <v>41</v>
      </c>
      <c r="D3" s="158" t="s">
        <v>30</v>
      </c>
      <c r="E3" s="150" t="s">
        <v>145</v>
      </c>
      <c r="F3" s="150" t="s">
        <v>149</v>
      </c>
      <c r="G3" s="142">
        <v>0</v>
      </c>
      <c r="H3" s="143" t="s">
        <v>1</v>
      </c>
      <c r="I3" s="142"/>
      <c r="J3" s="143">
        <v>11992</v>
      </c>
      <c r="K3" s="144">
        <v>-1.4301249884124734</v>
      </c>
      <c r="L3" s="143" t="s">
        <v>27</v>
      </c>
      <c r="M3" s="144">
        <v>-10.517025499158045</v>
      </c>
      <c r="N3" s="143" t="s">
        <v>28</v>
      </c>
      <c r="O3" s="143" t="s">
        <v>20</v>
      </c>
      <c r="P3" s="143" t="s">
        <v>21</v>
      </c>
      <c r="Q3" s="143" t="s">
        <v>19</v>
      </c>
      <c r="R3" s="143" t="s">
        <v>29</v>
      </c>
      <c r="S3" s="159"/>
    </row>
    <row r="4" spans="1:19" x14ac:dyDescent="0.25">
      <c r="A4" s="8"/>
      <c r="B4" s="8"/>
      <c r="C4" s="8">
        <v>42</v>
      </c>
      <c r="D4" s="158" t="s">
        <v>31</v>
      </c>
      <c r="E4" s="150" t="s">
        <v>145</v>
      </c>
      <c r="F4" s="150" t="s">
        <v>149</v>
      </c>
      <c r="G4" s="142">
        <v>0</v>
      </c>
      <c r="H4" s="143" t="s">
        <v>1</v>
      </c>
      <c r="I4" s="142"/>
      <c r="J4" s="143">
        <v>49872</v>
      </c>
      <c r="K4" s="145" t="s">
        <v>22</v>
      </c>
      <c r="L4" s="143" t="s">
        <v>27</v>
      </c>
      <c r="M4" s="145" t="s">
        <v>22</v>
      </c>
      <c r="N4" s="143" t="s">
        <v>28</v>
      </c>
      <c r="O4" s="143" t="s">
        <v>20</v>
      </c>
      <c r="P4" s="143" t="s">
        <v>21</v>
      </c>
      <c r="Q4" s="143" t="s">
        <v>19</v>
      </c>
      <c r="R4" s="143" t="s">
        <v>29</v>
      </c>
      <c r="S4" s="159"/>
    </row>
    <row r="5" spans="1:19" x14ac:dyDescent="0.25">
      <c r="A5" s="8"/>
      <c r="B5" s="8"/>
      <c r="C5" s="8">
        <v>44</v>
      </c>
      <c r="D5" s="158" t="s">
        <v>32</v>
      </c>
      <c r="E5" s="150" t="s">
        <v>146</v>
      </c>
      <c r="F5" s="150" t="s">
        <v>146</v>
      </c>
      <c r="G5" s="142">
        <v>0</v>
      </c>
      <c r="H5" s="143" t="s">
        <v>1</v>
      </c>
      <c r="I5" s="142"/>
      <c r="J5" s="143">
        <v>10757</v>
      </c>
      <c r="K5" s="144">
        <v>-0.23642694866547331</v>
      </c>
      <c r="L5" s="143" t="s">
        <v>27</v>
      </c>
      <c r="M5" s="144">
        <v>-6.7679692270683312</v>
      </c>
      <c r="N5" s="143" t="s">
        <v>28</v>
      </c>
      <c r="O5" s="143" t="s">
        <v>20</v>
      </c>
      <c r="P5" s="143" t="s">
        <v>21</v>
      </c>
      <c r="Q5" s="143" t="s">
        <v>19</v>
      </c>
      <c r="R5" s="143" t="s">
        <v>29</v>
      </c>
      <c r="S5" s="159"/>
    </row>
    <row r="6" spans="1:19" x14ac:dyDescent="0.25">
      <c r="A6" s="8"/>
      <c r="B6" s="8"/>
      <c r="C6" s="8">
        <v>45</v>
      </c>
      <c r="D6" s="158" t="s">
        <v>33</v>
      </c>
      <c r="E6" s="150" t="s">
        <v>146</v>
      </c>
      <c r="F6" s="150" t="s">
        <v>146</v>
      </c>
      <c r="G6" s="142">
        <v>0</v>
      </c>
      <c r="H6" s="143" t="s">
        <v>1</v>
      </c>
      <c r="I6" s="142"/>
      <c r="J6" s="143">
        <v>228</v>
      </c>
      <c r="K6" s="143" t="s">
        <v>23</v>
      </c>
      <c r="L6" s="143" t="s">
        <v>27</v>
      </c>
      <c r="M6" s="143" t="s">
        <v>23</v>
      </c>
      <c r="N6" s="143" t="s">
        <v>28</v>
      </c>
      <c r="O6" s="143" t="s">
        <v>20</v>
      </c>
      <c r="P6" s="143" t="s">
        <v>21</v>
      </c>
      <c r="Q6" s="143" t="s">
        <v>19</v>
      </c>
      <c r="R6" s="143" t="s">
        <v>29</v>
      </c>
      <c r="S6" s="159"/>
    </row>
    <row r="7" spans="1:19" x14ac:dyDescent="0.25">
      <c r="A7" s="8"/>
      <c r="B7" s="8"/>
      <c r="C7" s="8">
        <v>46</v>
      </c>
      <c r="D7" s="158" t="s">
        <v>34</v>
      </c>
      <c r="E7" s="150" t="s">
        <v>146</v>
      </c>
      <c r="F7" s="150" t="s">
        <v>146</v>
      </c>
      <c r="G7" s="142">
        <v>0</v>
      </c>
      <c r="H7" s="143" t="s">
        <v>1</v>
      </c>
      <c r="I7" s="142"/>
      <c r="J7" s="143">
        <v>6683</v>
      </c>
      <c r="K7" s="144">
        <v>4.126501565207441E-2</v>
      </c>
      <c r="L7" s="143" t="s">
        <v>27</v>
      </c>
      <c r="M7" s="144">
        <v>-6.565997575914583</v>
      </c>
      <c r="N7" s="143" t="s">
        <v>28</v>
      </c>
      <c r="O7" s="143" t="s">
        <v>20</v>
      </c>
      <c r="P7" s="143" t="s">
        <v>21</v>
      </c>
      <c r="Q7" s="143" t="s">
        <v>19</v>
      </c>
      <c r="R7" s="143" t="s">
        <v>29</v>
      </c>
      <c r="S7" s="159"/>
    </row>
    <row r="8" spans="1:19" x14ac:dyDescent="0.25">
      <c r="A8" s="8"/>
      <c r="B8" s="8"/>
      <c r="C8" s="8">
        <v>47</v>
      </c>
      <c r="D8" s="158" t="s">
        <v>35</v>
      </c>
      <c r="E8" s="150" t="s">
        <v>146</v>
      </c>
      <c r="F8" s="150" t="s">
        <v>146</v>
      </c>
      <c r="G8" s="142">
        <v>0</v>
      </c>
      <c r="H8" s="143" t="s">
        <v>1</v>
      </c>
      <c r="I8" s="142"/>
      <c r="J8" s="143">
        <v>8866</v>
      </c>
      <c r="K8" s="144">
        <v>-1.5882385818293319</v>
      </c>
      <c r="L8" s="143" t="s">
        <v>27</v>
      </c>
      <c r="M8" s="144">
        <v>-8.8959091245535795</v>
      </c>
      <c r="N8" s="143" t="s">
        <v>28</v>
      </c>
      <c r="O8" s="143" t="s">
        <v>20</v>
      </c>
      <c r="P8" s="143" t="s">
        <v>21</v>
      </c>
      <c r="Q8" s="143" t="s">
        <v>19</v>
      </c>
      <c r="R8" s="143" t="s">
        <v>29</v>
      </c>
      <c r="S8" s="159"/>
    </row>
    <row r="9" spans="1:19" x14ac:dyDescent="0.25">
      <c r="A9" s="8"/>
      <c r="B9" s="8"/>
      <c r="C9" s="8">
        <v>48</v>
      </c>
      <c r="D9" s="158" t="s">
        <v>36</v>
      </c>
      <c r="E9" s="150" t="s">
        <v>146</v>
      </c>
      <c r="F9" s="150" t="s">
        <v>146</v>
      </c>
      <c r="G9" s="142">
        <v>0</v>
      </c>
      <c r="H9" s="143" t="s">
        <v>1</v>
      </c>
      <c r="I9" s="142"/>
      <c r="J9" s="143">
        <v>4870</v>
      </c>
      <c r="K9" s="144">
        <v>-2.1227658178654707</v>
      </c>
      <c r="L9" s="143" t="s">
        <v>27</v>
      </c>
      <c r="M9" s="144">
        <v>-12.079755648489108</v>
      </c>
      <c r="N9" s="143" t="s">
        <v>28</v>
      </c>
      <c r="O9" s="143" t="s">
        <v>20</v>
      </c>
      <c r="P9" s="143" t="s">
        <v>21</v>
      </c>
      <c r="Q9" s="143" t="s">
        <v>19</v>
      </c>
      <c r="R9" s="143" t="s">
        <v>29</v>
      </c>
      <c r="S9" s="159"/>
    </row>
    <row r="10" spans="1:19" x14ac:dyDescent="0.25">
      <c r="A10" s="8"/>
      <c r="B10" s="8"/>
      <c r="C10" s="8">
        <v>49</v>
      </c>
      <c r="D10" s="158" t="s">
        <v>37</v>
      </c>
      <c r="E10" s="150" t="s">
        <v>146</v>
      </c>
      <c r="F10" s="150" t="s">
        <v>146</v>
      </c>
      <c r="G10" s="142">
        <v>0</v>
      </c>
      <c r="H10" s="143" t="s">
        <v>1</v>
      </c>
      <c r="I10" s="142"/>
      <c r="J10" s="143">
        <v>11933</v>
      </c>
      <c r="K10" s="144">
        <v>-0.22450883860892623</v>
      </c>
      <c r="L10" s="143" t="s">
        <v>27</v>
      </c>
      <c r="M10" s="144">
        <v>-5.3802034566347743</v>
      </c>
      <c r="N10" s="143" t="s">
        <v>28</v>
      </c>
      <c r="O10" s="143" t="s">
        <v>20</v>
      </c>
      <c r="P10" s="143" t="s">
        <v>21</v>
      </c>
      <c r="Q10" s="143" t="s">
        <v>19</v>
      </c>
      <c r="R10" s="143" t="s">
        <v>29</v>
      </c>
      <c r="S10" s="159"/>
    </row>
    <row r="11" spans="1:19" x14ac:dyDescent="0.25">
      <c r="A11" s="8"/>
      <c r="B11" s="8"/>
      <c r="C11" s="8">
        <v>50</v>
      </c>
      <c r="D11" s="160" t="s">
        <v>185</v>
      </c>
      <c r="E11" s="150" t="s">
        <v>146</v>
      </c>
      <c r="F11" s="150" t="s">
        <v>146</v>
      </c>
      <c r="G11" s="142">
        <v>0</v>
      </c>
      <c r="H11" s="143" t="s">
        <v>1</v>
      </c>
      <c r="I11" s="142"/>
      <c r="J11" s="143">
        <v>9875</v>
      </c>
      <c r="K11" s="144">
        <v>-0.85388436717841931</v>
      </c>
      <c r="L11" s="143" t="s">
        <v>27</v>
      </c>
      <c r="M11" s="144">
        <v>-10.772234507133472</v>
      </c>
      <c r="N11" s="143" t="s">
        <v>28</v>
      </c>
      <c r="O11" s="143" t="s">
        <v>20</v>
      </c>
      <c r="P11" s="143" t="s">
        <v>21</v>
      </c>
      <c r="Q11" s="143" t="s">
        <v>19</v>
      </c>
      <c r="R11" s="143" t="s">
        <v>29</v>
      </c>
      <c r="S11" s="159"/>
    </row>
    <row r="12" spans="1:19" x14ac:dyDescent="0.25">
      <c r="A12" s="8"/>
      <c r="B12" s="8"/>
      <c r="C12" s="8">
        <v>51</v>
      </c>
      <c r="D12" s="160" t="s">
        <v>186</v>
      </c>
      <c r="E12" s="150" t="s">
        <v>146</v>
      </c>
      <c r="F12" s="150" t="s">
        <v>146</v>
      </c>
      <c r="G12" s="142">
        <v>0</v>
      </c>
      <c r="H12" s="143" t="s">
        <v>1</v>
      </c>
      <c r="I12" s="142"/>
      <c r="J12" s="143">
        <v>14699</v>
      </c>
      <c r="K12" s="144">
        <v>1.01855004028894</v>
      </c>
      <c r="L12" s="143" t="s">
        <v>27</v>
      </c>
      <c r="M12" s="144">
        <v>-5.061653651856922</v>
      </c>
      <c r="N12" s="143" t="s">
        <v>28</v>
      </c>
      <c r="O12" s="143" t="s">
        <v>20</v>
      </c>
      <c r="P12" s="143" t="s">
        <v>21</v>
      </c>
      <c r="Q12" s="143" t="s">
        <v>19</v>
      </c>
      <c r="R12" s="143" t="s">
        <v>29</v>
      </c>
      <c r="S12" s="159"/>
    </row>
    <row r="13" spans="1:19" x14ac:dyDescent="0.25">
      <c r="A13" s="8"/>
      <c r="B13" s="8"/>
      <c r="C13" s="8">
        <v>53</v>
      </c>
      <c r="D13" s="158" t="s">
        <v>40</v>
      </c>
      <c r="E13" s="150" t="s">
        <v>146</v>
      </c>
      <c r="F13" s="150" t="s">
        <v>146</v>
      </c>
      <c r="G13" s="142">
        <v>0</v>
      </c>
      <c r="H13" s="143" t="s">
        <v>1</v>
      </c>
      <c r="I13" s="142"/>
      <c r="J13" s="143">
        <v>12923</v>
      </c>
      <c r="K13" s="144">
        <v>0.7003365017791312</v>
      </c>
      <c r="L13" s="143" t="s">
        <v>27</v>
      </c>
      <c r="M13" s="144">
        <v>-5.920543198682477</v>
      </c>
      <c r="N13" s="143" t="s">
        <v>28</v>
      </c>
      <c r="O13" s="143" t="s">
        <v>20</v>
      </c>
      <c r="P13" s="143" t="s">
        <v>21</v>
      </c>
      <c r="Q13" s="143" t="s">
        <v>19</v>
      </c>
      <c r="R13" s="143" t="s">
        <v>29</v>
      </c>
      <c r="S13" s="159"/>
    </row>
    <row r="14" spans="1:19" x14ac:dyDescent="0.25">
      <c r="A14" s="8"/>
      <c r="B14" s="8"/>
      <c r="C14" s="8">
        <v>54</v>
      </c>
      <c r="D14" s="158" t="s">
        <v>41</v>
      </c>
      <c r="E14" s="150" t="s">
        <v>146</v>
      </c>
      <c r="F14" s="150" t="s">
        <v>146</v>
      </c>
      <c r="G14" s="142">
        <v>0</v>
      </c>
      <c r="H14" s="143" t="s">
        <v>1</v>
      </c>
      <c r="I14" s="142"/>
      <c r="J14" s="143">
        <v>13578</v>
      </c>
      <c r="K14" s="144">
        <v>0.14445598522501202</v>
      </c>
      <c r="L14" s="143" t="s">
        <v>27</v>
      </c>
      <c r="M14" s="144">
        <v>-5.7061365444754912</v>
      </c>
      <c r="N14" s="143" t="s">
        <v>28</v>
      </c>
      <c r="O14" s="143" t="s">
        <v>20</v>
      </c>
      <c r="P14" s="143" t="s">
        <v>21</v>
      </c>
      <c r="Q14" s="143" t="s">
        <v>19</v>
      </c>
      <c r="R14" s="143" t="s">
        <v>29</v>
      </c>
      <c r="S14" s="159"/>
    </row>
    <row r="15" spans="1:19" x14ac:dyDescent="0.25">
      <c r="A15" s="8"/>
      <c r="B15" s="8"/>
      <c r="C15" s="8">
        <v>55</v>
      </c>
      <c r="D15" s="158" t="s">
        <v>42</v>
      </c>
      <c r="E15" s="150" t="s">
        <v>146</v>
      </c>
      <c r="F15" s="150" t="s">
        <v>151</v>
      </c>
      <c r="G15" s="142">
        <v>0</v>
      </c>
      <c r="H15" s="143" t="s">
        <v>1</v>
      </c>
      <c r="I15" s="142"/>
      <c r="J15" s="143">
        <v>6497</v>
      </c>
      <c r="K15" s="144">
        <v>-0.35431692064148534</v>
      </c>
      <c r="L15" s="143" t="s">
        <v>27</v>
      </c>
      <c r="M15" s="144">
        <v>-6.7813757147351055</v>
      </c>
      <c r="N15" s="143" t="s">
        <v>28</v>
      </c>
      <c r="O15" s="143" t="s">
        <v>20</v>
      </c>
      <c r="P15" s="143" t="s">
        <v>21</v>
      </c>
      <c r="Q15" s="143" t="s">
        <v>19</v>
      </c>
      <c r="R15" s="143" t="s">
        <v>29</v>
      </c>
      <c r="S15" s="159"/>
    </row>
    <row r="16" spans="1:19" x14ac:dyDescent="0.25">
      <c r="A16" s="8"/>
      <c r="B16" s="8"/>
      <c r="C16" s="8">
        <v>56</v>
      </c>
      <c r="D16" s="158" t="s">
        <v>43</v>
      </c>
      <c r="E16" s="150" t="s">
        <v>146</v>
      </c>
      <c r="F16" s="150" t="s">
        <v>151</v>
      </c>
      <c r="G16" s="142">
        <v>0</v>
      </c>
      <c r="H16" s="143" t="s">
        <v>1</v>
      </c>
      <c r="I16" s="142"/>
      <c r="J16" s="143">
        <v>9511</v>
      </c>
      <c r="K16" s="144">
        <v>2.1401498891163051E-2</v>
      </c>
      <c r="L16" s="143" t="s">
        <v>27</v>
      </c>
      <c r="M16" s="144">
        <v>-10.996938898243926</v>
      </c>
      <c r="N16" s="143" t="s">
        <v>28</v>
      </c>
      <c r="O16" s="143" t="s">
        <v>20</v>
      </c>
      <c r="P16" s="143" t="s">
        <v>21</v>
      </c>
      <c r="Q16" s="143" t="s">
        <v>19</v>
      </c>
      <c r="R16" s="143" t="s">
        <v>29</v>
      </c>
      <c r="S16" s="159"/>
    </row>
    <row r="17" spans="1:19" x14ac:dyDescent="0.25">
      <c r="A17" s="8"/>
      <c r="B17" s="8"/>
      <c r="C17" s="8">
        <v>57</v>
      </c>
      <c r="D17" s="158" t="s">
        <v>44</v>
      </c>
      <c r="E17" s="150" t="s">
        <v>146</v>
      </c>
      <c r="F17" s="150" t="s">
        <v>146</v>
      </c>
      <c r="G17" s="142">
        <v>0</v>
      </c>
      <c r="H17" s="143" t="s">
        <v>1</v>
      </c>
      <c r="I17" s="142"/>
      <c r="J17" s="143">
        <v>10518</v>
      </c>
      <c r="K17" s="144">
        <v>0.30127845005241172</v>
      </c>
      <c r="L17" s="143" t="s">
        <v>27</v>
      </c>
      <c r="M17" s="144">
        <v>-6.1670088451360989</v>
      </c>
      <c r="N17" s="143" t="s">
        <v>28</v>
      </c>
      <c r="O17" s="143" t="s">
        <v>20</v>
      </c>
      <c r="P17" s="143" t="s">
        <v>21</v>
      </c>
      <c r="Q17" s="143" t="s">
        <v>19</v>
      </c>
      <c r="R17" s="143" t="s">
        <v>29</v>
      </c>
      <c r="S17" s="159"/>
    </row>
    <row r="18" spans="1:19" x14ac:dyDescent="0.25">
      <c r="A18" s="8"/>
      <c r="B18" s="8"/>
      <c r="C18" s="8">
        <v>58</v>
      </c>
      <c r="D18" s="158" t="s">
        <v>45</v>
      </c>
      <c r="E18" s="151" t="s">
        <v>147</v>
      </c>
      <c r="F18" s="151" t="s">
        <v>152</v>
      </c>
      <c r="G18" s="142">
        <v>0</v>
      </c>
      <c r="H18" s="143" t="s">
        <v>1</v>
      </c>
      <c r="I18" s="142"/>
      <c r="J18" s="143">
        <v>12143</v>
      </c>
      <c r="K18" s="144">
        <v>0.18537482975249064</v>
      </c>
      <c r="L18" s="143" t="s">
        <v>27</v>
      </c>
      <c r="M18" s="144">
        <v>-6.5403503821172784</v>
      </c>
      <c r="N18" s="143" t="s">
        <v>28</v>
      </c>
      <c r="O18" s="143" t="s">
        <v>20</v>
      </c>
      <c r="P18" s="143" t="s">
        <v>21</v>
      </c>
      <c r="Q18" s="143" t="s">
        <v>19</v>
      </c>
      <c r="R18" s="143" t="s">
        <v>29</v>
      </c>
      <c r="S18" s="159"/>
    </row>
    <row r="19" spans="1:19" x14ac:dyDescent="0.25">
      <c r="A19" s="8"/>
      <c r="B19" s="8"/>
      <c r="C19" s="8">
        <v>59</v>
      </c>
      <c r="D19" s="158" t="s">
        <v>46</v>
      </c>
      <c r="E19" s="151" t="s">
        <v>147</v>
      </c>
      <c r="F19" s="151" t="s">
        <v>152</v>
      </c>
      <c r="G19" s="142">
        <v>0</v>
      </c>
      <c r="H19" s="143" t="s">
        <v>1</v>
      </c>
      <c r="I19" s="142"/>
      <c r="J19" s="143">
        <v>14968</v>
      </c>
      <c r="K19" s="144">
        <v>0.33365598237269811</v>
      </c>
      <c r="L19" s="143" t="s">
        <v>27</v>
      </c>
      <c r="M19" s="144">
        <v>-5.1140166725264145</v>
      </c>
      <c r="N19" s="143" t="s">
        <v>28</v>
      </c>
      <c r="O19" s="143" t="s">
        <v>20</v>
      </c>
      <c r="P19" s="143" t="s">
        <v>21</v>
      </c>
      <c r="Q19" s="143" t="s">
        <v>19</v>
      </c>
      <c r="R19" s="143" t="s">
        <v>29</v>
      </c>
      <c r="S19" s="159"/>
    </row>
    <row r="20" spans="1:19" x14ac:dyDescent="0.25">
      <c r="A20" s="8"/>
      <c r="B20" s="8"/>
      <c r="C20" s="8">
        <v>60</v>
      </c>
      <c r="D20" s="158" t="s">
        <v>47</v>
      </c>
      <c r="E20" s="151" t="s">
        <v>147</v>
      </c>
      <c r="F20" s="151" t="s">
        <v>152</v>
      </c>
      <c r="G20" s="142">
        <v>0</v>
      </c>
      <c r="H20" s="143" t="s">
        <v>1</v>
      </c>
      <c r="I20" s="142"/>
      <c r="J20" s="143">
        <v>12147</v>
      </c>
      <c r="K20" s="144">
        <v>-1.0887704528762026</v>
      </c>
      <c r="L20" s="143" t="s">
        <v>27</v>
      </c>
      <c r="M20" s="144">
        <v>-7.6285102977369021</v>
      </c>
      <c r="N20" s="143" t="s">
        <v>28</v>
      </c>
      <c r="O20" s="143" t="s">
        <v>20</v>
      </c>
      <c r="P20" s="143" t="s">
        <v>21</v>
      </c>
      <c r="Q20" s="143" t="s">
        <v>19</v>
      </c>
      <c r="R20" s="143" t="s">
        <v>29</v>
      </c>
      <c r="S20" s="159"/>
    </row>
    <row r="21" spans="1:19" x14ac:dyDescent="0.25">
      <c r="A21" s="8"/>
      <c r="B21" s="8"/>
      <c r="C21" s="8">
        <v>62</v>
      </c>
      <c r="D21" s="158" t="s">
        <v>48</v>
      </c>
      <c r="E21" s="151" t="s">
        <v>147</v>
      </c>
      <c r="F21" s="151" t="s">
        <v>152</v>
      </c>
      <c r="G21" s="142">
        <v>0</v>
      </c>
      <c r="H21" s="143" t="s">
        <v>1</v>
      </c>
      <c r="I21" s="142"/>
      <c r="J21" s="143">
        <v>9681</v>
      </c>
      <c r="K21" s="144">
        <v>-1.1264118171381305</v>
      </c>
      <c r="L21" s="143" t="s">
        <v>27</v>
      </c>
      <c r="M21" s="144">
        <v>-9.9169394533779887</v>
      </c>
      <c r="N21" s="143" t="s">
        <v>28</v>
      </c>
      <c r="O21" s="143" t="s">
        <v>20</v>
      </c>
      <c r="P21" s="143" t="s">
        <v>21</v>
      </c>
      <c r="Q21" s="143" t="s">
        <v>19</v>
      </c>
      <c r="R21" s="143" t="s">
        <v>29</v>
      </c>
      <c r="S21" s="159"/>
    </row>
    <row r="22" spans="1:19" x14ac:dyDescent="0.25">
      <c r="A22" s="8"/>
      <c r="B22" s="8"/>
      <c r="C22" s="8">
        <v>63</v>
      </c>
      <c r="D22" s="158" t="s">
        <v>49</v>
      </c>
      <c r="E22" s="151" t="s">
        <v>147</v>
      </c>
      <c r="F22" s="151" t="s">
        <v>152</v>
      </c>
      <c r="G22" s="142">
        <v>0</v>
      </c>
      <c r="H22" s="143" t="s">
        <v>1</v>
      </c>
      <c r="I22" s="142"/>
      <c r="J22" s="143">
        <v>11842</v>
      </c>
      <c r="K22" s="144">
        <v>-1.4156246211770076</v>
      </c>
      <c r="L22" s="143" t="s">
        <v>27</v>
      </c>
      <c r="M22" s="144">
        <v>-13.294597157713586</v>
      </c>
      <c r="N22" s="143" t="s">
        <v>28</v>
      </c>
      <c r="O22" s="143" t="s">
        <v>20</v>
      </c>
      <c r="P22" s="143" t="s">
        <v>21</v>
      </c>
      <c r="Q22" s="143" t="s">
        <v>19</v>
      </c>
      <c r="R22" s="143" t="s">
        <v>29</v>
      </c>
      <c r="S22" s="159"/>
    </row>
    <row r="23" spans="1:19" x14ac:dyDescent="0.25">
      <c r="A23" s="8"/>
      <c r="B23" s="8"/>
      <c r="C23" s="8">
        <v>64</v>
      </c>
      <c r="D23" s="158" t="s">
        <v>50</v>
      </c>
      <c r="E23" s="151" t="s">
        <v>147</v>
      </c>
      <c r="F23" s="151" t="s">
        <v>152</v>
      </c>
      <c r="G23" s="142">
        <v>0</v>
      </c>
      <c r="H23" s="143" t="s">
        <v>1</v>
      </c>
      <c r="I23" s="142"/>
      <c r="J23" s="143">
        <v>14210</v>
      </c>
      <c r="K23" s="144">
        <v>-1.5206033072584271</v>
      </c>
      <c r="L23" s="143" t="s">
        <v>27</v>
      </c>
      <c r="M23" s="144">
        <v>-13.272058714679591</v>
      </c>
      <c r="N23" s="143" t="s">
        <v>28</v>
      </c>
      <c r="O23" s="143" t="s">
        <v>20</v>
      </c>
      <c r="P23" s="143" t="s">
        <v>21</v>
      </c>
      <c r="Q23" s="143" t="s">
        <v>19</v>
      </c>
      <c r="R23" s="143" t="s">
        <v>29</v>
      </c>
      <c r="S23" s="159"/>
    </row>
    <row r="24" spans="1:19" x14ac:dyDescent="0.25">
      <c r="A24" s="8"/>
      <c r="B24" s="8"/>
      <c r="C24" s="8">
        <v>65</v>
      </c>
      <c r="D24" s="158" t="s">
        <v>51</v>
      </c>
      <c r="E24" s="151" t="s">
        <v>147</v>
      </c>
      <c r="F24" s="151" t="s">
        <v>152</v>
      </c>
      <c r="G24" s="142">
        <v>0</v>
      </c>
      <c r="H24" s="143" t="s">
        <v>1</v>
      </c>
      <c r="I24" s="142"/>
      <c r="J24" s="143">
        <v>11638</v>
      </c>
      <c r="K24" s="144">
        <v>-0.53457833524676079</v>
      </c>
      <c r="L24" s="143" t="s">
        <v>27</v>
      </c>
      <c r="M24" s="144">
        <v>-9.9221854702910761</v>
      </c>
      <c r="N24" s="143" t="s">
        <v>28</v>
      </c>
      <c r="O24" s="143" t="s">
        <v>20</v>
      </c>
      <c r="P24" s="143" t="s">
        <v>21</v>
      </c>
      <c r="Q24" s="143" t="s">
        <v>19</v>
      </c>
      <c r="R24" s="143" t="s">
        <v>29</v>
      </c>
      <c r="S24" s="159"/>
    </row>
    <row r="25" spans="1:19" x14ac:dyDescent="0.25">
      <c r="A25" s="8"/>
      <c r="B25" s="8"/>
      <c r="C25" s="8">
        <v>66</v>
      </c>
      <c r="D25" s="158" t="s">
        <v>52</v>
      </c>
      <c r="E25" s="151" t="s">
        <v>147</v>
      </c>
      <c r="F25" s="151" t="s">
        <v>152</v>
      </c>
      <c r="G25" s="142">
        <v>0</v>
      </c>
      <c r="H25" s="143" t="s">
        <v>1</v>
      </c>
      <c r="I25" s="142"/>
      <c r="J25" s="143">
        <v>12299</v>
      </c>
      <c r="K25" s="144">
        <v>0.35908128382666504</v>
      </c>
      <c r="L25" s="143" t="s">
        <v>27</v>
      </c>
      <c r="M25" s="144">
        <v>-6.3887016339445957</v>
      </c>
      <c r="N25" s="143" t="s">
        <v>28</v>
      </c>
      <c r="O25" s="143" t="s">
        <v>20</v>
      </c>
      <c r="P25" s="143" t="s">
        <v>21</v>
      </c>
      <c r="Q25" s="143" t="s">
        <v>19</v>
      </c>
      <c r="R25" s="143" t="s">
        <v>29</v>
      </c>
      <c r="S25" s="159"/>
    </row>
    <row r="26" spans="1:19" x14ac:dyDescent="0.25">
      <c r="A26" s="8"/>
      <c r="B26" s="8"/>
      <c r="C26" s="8">
        <v>67</v>
      </c>
      <c r="D26" s="158" t="s">
        <v>53</v>
      </c>
      <c r="E26" s="151" t="s">
        <v>147</v>
      </c>
      <c r="F26" s="151" t="s">
        <v>152</v>
      </c>
      <c r="G26" s="142">
        <v>0</v>
      </c>
      <c r="H26" s="143" t="s">
        <v>1</v>
      </c>
      <c r="I26" s="142"/>
      <c r="J26" s="143">
        <v>14912</v>
      </c>
      <c r="K26" s="144">
        <v>-0.37159818022347868</v>
      </c>
      <c r="L26" s="143" t="s">
        <v>27</v>
      </c>
      <c r="M26" s="144">
        <v>-10.902510593808405</v>
      </c>
      <c r="N26" s="143" t="s">
        <v>28</v>
      </c>
      <c r="O26" s="143" t="s">
        <v>20</v>
      </c>
      <c r="P26" s="143" t="s">
        <v>21</v>
      </c>
      <c r="Q26" s="143" t="s">
        <v>19</v>
      </c>
      <c r="R26" s="143" t="s">
        <v>29</v>
      </c>
      <c r="S26" s="159"/>
    </row>
    <row r="27" spans="1:19" x14ac:dyDescent="0.25">
      <c r="A27" s="8"/>
      <c r="B27" s="8"/>
      <c r="C27" s="8">
        <v>68</v>
      </c>
      <c r="D27" s="158" t="s">
        <v>54</v>
      </c>
      <c r="E27" s="150" t="s">
        <v>148</v>
      </c>
      <c r="F27" s="150" t="s">
        <v>149</v>
      </c>
      <c r="G27" s="142">
        <v>0</v>
      </c>
      <c r="H27" s="143" t="s">
        <v>1</v>
      </c>
      <c r="I27" s="142"/>
      <c r="J27" s="143">
        <v>12041</v>
      </c>
      <c r="K27" s="144">
        <v>6.6193729187018935E-2</v>
      </c>
      <c r="L27" s="143" t="s">
        <v>27</v>
      </c>
      <c r="M27" s="144">
        <v>-8.6679016857571085</v>
      </c>
      <c r="N27" s="143" t="s">
        <v>28</v>
      </c>
      <c r="O27" s="143" t="s">
        <v>20</v>
      </c>
      <c r="P27" s="143" t="s">
        <v>21</v>
      </c>
      <c r="Q27" s="143" t="s">
        <v>19</v>
      </c>
      <c r="R27" s="143" t="s">
        <v>29</v>
      </c>
      <c r="S27" s="159"/>
    </row>
    <row r="28" spans="1:19" x14ac:dyDescent="0.25">
      <c r="A28" s="8"/>
      <c r="B28" s="8"/>
      <c r="C28" s="8">
        <v>69</v>
      </c>
      <c r="D28" s="158" t="s">
        <v>55</v>
      </c>
      <c r="E28" s="150" t="s">
        <v>148</v>
      </c>
      <c r="F28" s="150" t="s">
        <v>149</v>
      </c>
      <c r="G28" s="142">
        <v>0</v>
      </c>
      <c r="H28" s="143" t="s">
        <v>1</v>
      </c>
      <c r="I28" s="142"/>
      <c r="J28" s="143">
        <v>15937</v>
      </c>
      <c r="K28" s="144">
        <v>-0.20315555809094588</v>
      </c>
      <c r="L28" s="143" t="s">
        <v>27</v>
      </c>
      <c r="M28" s="144">
        <v>-9.059215688088667</v>
      </c>
      <c r="N28" s="143" t="s">
        <v>28</v>
      </c>
      <c r="O28" s="143" t="s">
        <v>20</v>
      </c>
      <c r="P28" s="143" t="s">
        <v>21</v>
      </c>
      <c r="Q28" s="143" t="s">
        <v>19</v>
      </c>
      <c r="R28" s="143" t="s">
        <v>29</v>
      </c>
      <c r="S28" s="159"/>
    </row>
    <row r="29" spans="1:19" x14ac:dyDescent="0.25">
      <c r="A29" s="8"/>
      <c r="B29" s="8"/>
      <c r="C29" s="8">
        <v>71</v>
      </c>
      <c r="D29" s="158" t="s">
        <v>56</v>
      </c>
      <c r="E29" s="150" t="s">
        <v>148</v>
      </c>
      <c r="F29" s="150" t="s">
        <v>149</v>
      </c>
      <c r="G29" s="142">
        <v>0</v>
      </c>
      <c r="H29" s="143" t="s">
        <v>1</v>
      </c>
      <c r="I29" s="142"/>
      <c r="J29" s="143">
        <v>13532</v>
      </c>
      <c r="K29" s="144">
        <v>2.0435075051519931</v>
      </c>
      <c r="L29" s="143" t="s">
        <v>27</v>
      </c>
      <c r="M29" s="144">
        <v>-7.2853819322366355</v>
      </c>
      <c r="N29" s="143" t="s">
        <v>28</v>
      </c>
      <c r="O29" s="143" t="s">
        <v>20</v>
      </c>
      <c r="P29" s="143" t="s">
        <v>21</v>
      </c>
      <c r="Q29" s="143" t="s">
        <v>19</v>
      </c>
      <c r="R29" s="143" t="s">
        <v>29</v>
      </c>
      <c r="S29" s="159"/>
    </row>
    <row r="30" spans="1:19" x14ac:dyDescent="0.25">
      <c r="A30" s="8"/>
      <c r="B30" s="8"/>
      <c r="C30" s="8">
        <v>72</v>
      </c>
      <c r="D30" s="158" t="s">
        <v>57</v>
      </c>
      <c r="E30" s="150" t="s">
        <v>148</v>
      </c>
      <c r="F30" s="150" t="s">
        <v>152</v>
      </c>
      <c r="G30" s="142">
        <v>0</v>
      </c>
      <c r="H30" s="143" t="s">
        <v>1</v>
      </c>
      <c r="I30" s="142"/>
      <c r="J30" s="143">
        <v>16648</v>
      </c>
      <c r="K30" s="144">
        <v>-0.97991838102640538</v>
      </c>
      <c r="L30" s="143" t="s">
        <v>27</v>
      </c>
      <c r="M30" s="144">
        <v>-11.242530208545364</v>
      </c>
      <c r="N30" s="143" t="s">
        <v>28</v>
      </c>
      <c r="O30" s="143" t="s">
        <v>20</v>
      </c>
      <c r="P30" s="143" t="s">
        <v>21</v>
      </c>
      <c r="Q30" s="143" t="s">
        <v>19</v>
      </c>
      <c r="R30" s="143" t="s">
        <v>29</v>
      </c>
      <c r="S30" s="159"/>
    </row>
    <row r="31" spans="1:19" x14ac:dyDescent="0.25">
      <c r="A31" s="8"/>
      <c r="B31" s="8"/>
      <c r="C31" s="8">
        <v>73</v>
      </c>
      <c r="D31" s="158" t="s">
        <v>58</v>
      </c>
      <c r="E31" s="150" t="s">
        <v>148</v>
      </c>
      <c r="F31" s="150" t="s">
        <v>152</v>
      </c>
      <c r="G31" s="142">
        <v>0</v>
      </c>
      <c r="H31" s="143" t="s">
        <v>1</v>
      </c>
      <c r="I31" s="142"/>
      <c r="J31" s="143">
        <v>11810</v>
      </c>
      <c r="K31" s="144">
        <v>-0.86937791025193056</v>
      </c>
      <c r="L31" s="143" t="s">
        <v>27</v>
      </c>
      <c r="M31" s="144">
        <v>-8.7087040395255428</v>
      </c>
      <c r="N31" s="143" t="s">
        <v>28</v>
      </c>
      <c r="O31" s="143" t="s">
        <v>20</v>
      </c>
      <c r="P31" s="143" t="s">
        <v>21</v>
      </c>
      <c r="Q31" s="143" t="s">
        <v>19</v>
      </c>
      <c r="R31" s="143" t="s">
        <v>29</v>
      </c>
      <c r="S31" s="159"/>
    </row>
    <row r="32" spans="1:19" x14ac:dyDescent="0.25">
      <c r="A32" s="8"/>
      <c r="B32" s="8"/>
      <c r="C32" s="8">
        <v>74</v>
      </c>
      <c r="D32" s="158" t="s">
        <v>59</v>
      </c>
      <c r="E32" s="150" t="s">
        <v>148</v>
      </c>
      <c r="F32" s="150" t="s">
        <v>146</v>
      </c>
      <c r="G32" s="142">
        <v>0</v>
      </c>
      <c r="H32" s="143" t="s">
        <v>1</v>
      </c>
      <c r="I32" s="142"/>
      <c r="J32" s="143">
        <v>11937</v>
      </c>
      <c r="K32" s="144">
        <v>-1.1243261478782347</v>
      </c>
      <c r="L32" s="143" t="s">
        <v>27</v>
      </c>
      <c r="M32" s="144">
        <v>-12.953897503747154</v>
      </c>
      <c r="N32" s="143" t="s">
        <v>28</v>
      </c>
      <c r="O32" s="143" t="s">
        <v>20</v>
      </c>
      <c r="P32" s="143" t="s">
        <v>21</v>
      </c>
      <c r="Q32" s="143" t="s">
        <v>19</v>
      </c>
      <c r="R32" s="143" t="s">
        <v>29</v>
      </c>
      <c r="S32" s="159"/>
    </row>
    <row r="33" spans="1:21" x14ac:dyDescent="0.25">
      <c r="A33" s="8"/>
      <c r="B33" s="8"/>
      <c r="C33" s="8">
        <v>75</v>
      </c>
      <c r="D33" s="158" t="s">
        <v>60</v>
      </c>
      <c r="E33" s="150" t="s">
        <v>148</v>
      </c>
      <c r="F33" s="150" t="s">
        <v>146</v>
      </c>
      <c r="G33" s="142">
        <v>0</v>
      </c>
      <c r="H33" s="143" t="s">
        <v>1</v>
      </c>
      <c r="I33" s="142"/>
      <c r="J33" s="143">
        <v>9940</v>
      </c>
      <c r="K33" s="144">
        <v>-0.45214474068897625</v>
      </c>
      <c r="L33" s="143" t="s">
        <v>27</v>
      </c>
      <c r="M33" s="144">
        <v>-12.0084486778557</v>
      </c>
      <c r="N33" s="143" t="s">
        <v>28</v>
      </c>
      <c r="O33" s="143" t="s">
        <v>20</v>
      </c>
      <c r="P33" s="143" t="s">
        <v>21</v>
      </c>
      <c r="Q33" s="143" t="s">
        <v>19</v>
      </c>
      <c r="R33" s="143" t="s">
        <v>29</v>
      </c>
      <c r="S33" s="159"/>
    </row>
    <row r="34" spans="1:21" x14ac:dyDescent="0.25">
      <c r="A34" s="8"/>
      <c r="B34" s="8"/>
      <c r="C34" s="8">
        <v>76</v>
      </c>
      <c r="D34" s="158" t="s">
        <v>61</v>
      </c>
      <c r="E34" s="150" t="s">
        <v>148</v>
      </c>
      <c r="F34" s="150" t="s">
        <v>146</v>
      </c>
      <c r="G34" s="142">
        <v>0</v>
      </c>
      <c r="H34" s="143" t="s">
        <v>1</v>
      </c>
      <c r="I34" s="142"/>
      <c r="J34" s="142">
        <v>7775</v>
      </c>
      <c r="K34" s="144">
        <v>-1.1684231550874591</v>
      </c>
      <c r="L34" s="143" t="s">
        <v>27</v>
      </c>
      <c r="M34" s="144">
        <v>-13.205123424807091</v>
      </c>
      <c r="N34" s="143" t="s">
        <v>28</v>
      </c>
      <c r="O34" s="143" t="s">
        <v>20</v>
      </c>
      <c r="P34" s="143" t="s">
        <v>21</v>
      </c>
      <c r="Q34" s="143" t="s">
        <v>19</v>
      </c>
      <c r="R34" s="143" t="s">
        <v>29</v>
      </c>
      <c r="S34" s="159"/>
    </row>
    <row r="35" spans="1:21" x14ac:dyDescent="0.25">
      <c r="A35" s="8"/>
      <c r="B35" s="8"/>
      <c r="C35" s="8">
        <v>77</v>
      </c>
      <c r="D35" s="158" t="s">
        <v>62</v>
      </c>
      <c r="E35" s="150" t="s">
        <v>148</v>
      </c>
      <c r="F35" s="150" t="s">
        <v>146</v>
      </c>
      <c r="G35" s="142">
        <v>0</v>
      </c>
      <c r="H35" s="143" t="s">
        <v>1</v>
      </c>
      <c r="I35" s="142"/>
      <c r="J35" s="142">
        <v>10813</v>
      </c>
      <c r="K35" s="144">
        <v>0.77750626439527437</v>
      </c>
      <c r="L35" s="143" t="s">
        <v>27</v>
      </c>
      <c r="M35" s="144">
        <v>-5.9270521455931622</v>
      </c>
      <c r="N35" s="143" t="s">
        <v>28</v>
      </c>
      <c r="O35" s="143" t="s">
        <v>20</v>
      </c>
      <c r="P35" s="143" t="s">
        <v>21</v>
      </c>
      <c r="Q35" s="143" t="s">
        <v>19</v>
      </c>
      <c r="R35" s="143" t="s">
        <v>29</v>
      </c>
      <c r="S35" s="159"/>
    </row>
    <row r="36" spans="1:21" x14ac:dyDescent="0.25">
      <c r="A36" s="8"/>
      <c r="B36" s="8"/>
      <c r="C36" s="8">
        <v>78</v>
      </c>
      <c r="D36" s="158" t="s">
        <v>63</v>
      </c>
      <c r="E36" s="150" t="s">
        <v>148</v>
      </c>
      <c r="F36" s="150" t="s">
        <v>146</v>
      </c>
      <c r="G36" s="142">
        <v>0</v>
      </c>
      <c r="H36" s="143" t="s">
        <v>1</v>
      </c>
      <c r="I36" s="142"/>
      <c r="J36" s="142">
        <v>13847</v>
      </c>
      <c r="K36" s="144">
        <v>-0.17763093905317429</v>
      </c>
      <c r="L36" s="143" t="s">
        <v>27</v>
      </c>
      <c r="M36" s="144">
        <v>-7.0960395810588217</v>
      </c>
      <c r="N36" s="143" t="s">
        <v>28</v>
      </c>
      <c r="O36" s="143" t="s">
        <v>20</v>
      </c>
      <c r="P36" s="143" t="s">
        <v>21</v>
      </c>
      <c r="Q36" s="143" t="s">
        <v>19</v>
      </c>
      <c r="R36" s="143" t="s">
        <v>29</v>
      </c>
      <c r="S36" s="159"/>
    </row>
    <row r="37" spans="1:21" x14ac:dyDescent="0.25">
      <c r="A37" s="8"/>
      <c r="B37" s="8"/>
      <c r="C37" s="8">
        <v>80</v>
      </c>
      <c r="D37" s="158" t="s">
        <v>64</v>
      </c>
      <c r="E37" s="150" t="s">
        <v>148</v>
      </c>
      <c r="F37" s="150" t="s">
        <v>146</v>
      </c>
      <c r="G37" s="142">
        <v>0</v>
      </c>
      <c r="H37" s="143" t="s">
        <v>1</v>
      </c>
      <c r="I37" s="142"/>
      <c r="J37" s="142">
        <v>13202</v>
      </c>
      <c r="K37" s="144">
        <v>-0.18200091274057462</v>
      </c>
      <c r="L37" s="143" t="s">
        <v>27</v>
      </c>
      <c r="M37" s="144">
        <v>-8.4717589422845627</v>
      </c>
      <c r="N37" s="143" t="s">
        <v>28</v>
      </c>
      <c r="O37" s="143" t="s">
        <v>20</v>
      </c>
      <c r="P37" s="143" t="s">
        <v>21</v>
      </c>
      <c r="Q37" s="143" t="s">
        <v>19</v>
      </c>
      <c r="R37" s="143" t="s">
        <v>29</v>
      </c>
      <c r="S37" s="159"/>
    </row>
    <row r="38" spans="1:21" x14ac:dyDescent="0.25">
      <c r="D38" s="158" t="s">
        <v>167</v>
      </c>
      <c r="E38" s="150" t="s">
        <v>145</v>
      </c>
      <c r="F38" s="150" t="s">
        <v>152</v>
      </c>
      <c r="G38" s="142"/>
      <c r="H38" s="143" t="s">
        <v>183</v>
      </c>
      <c r="I38" s="142"/>
      <c r="J38" s="142">
        <v>347</v>
      </c>
      <c r="K38" s="145" t="s">
        <v>168</v>
      </c>
      <c r="L38" s="144"/>
      <c r="M38" s="145" t="s">
        <v>168</v>
      </c>
      <c r="N38" s="142"/>
      <c r="O38" s="143" t="s">
        <v>20</v>
      </c>
      <c r="P38" s="143" t="s">
        <v>21</v>
      </c>
      <c r="Q38" s="143" t="s">
        <v>184</v>
      </c>
      <c r="R38" s="142"/>
      <c r="S38" s="161" t="s">
        <v>168</v>
      </c>
      <c r="T38" s="8"/>
      <c r="U38" s="8"/>
    </row>
    <row r="39" spans="1:21" x14ac:dyDescent="0.25">
      <c r="D39" s="158" t="s">
        <v>169</v>
      </c>
      <c r="E39" s="150" t="s">
        <v>145</v>
      </c>
      <c r="F39" s="150" t="s">
        <v>152</v>
      </c>
      <c r="G39" s="142"/>
      <c r="H39" s="143" t="s">
        <v>183</v>
      </c>
      <c r="I39" s="142"/>
      <c r="J39" s="142">
        <v>409</v>
      </c>
      <c r="K39" s="145" t="s">
        <v>168</v>
      </c>
      <c r="L39" s="144"/>
      <c r="M39" s="145" t="s">
        <v>168</v>
      </c>
      <c r="N39" s="142"/>
      <c r="O39" s="143" t="s">
        <v>20</v>
      </c>
      <c r="P39" s="143" t="s">
        <v>21</v>
      </c>
      <c r="Q39" s="142"/>
      <c r="R39" s="142"/>
      <c r="S39" s="161" t="s">
        <v>168</v>
      </c>
      <c r="T39" s="8"/>
      <c r="U39" s="8"/>
    </row>
    <row r="40" spans="1:21" x14ac:dyDescent="0.25">
      <c r="D40" s="158" t="s">
        <v>170</v>
      </c>
      <c r="E40" s="150" t="s">
        <v>145</v>
      </c>
      <c r="F40" s="150" t="s">
        <v>149</v>
      </c>
      <c r="G40" s="142"/>
      <c r="H40" s="143" t="s">
        <v>183</v>
      </c>
      <c r="I40" s="142"/>
      <c r="J40" s="142">
        <v>13789</v>
      </c>
      <c r="K40" s="144">
        <v>-0.50374341187558902</v>
      </c>
      <c r="L40" s="144"/>
      <c r="M40" s="144">
        <v>-8.179434714756372</v>
      </c>
      <c r="N40" s="142"/>
      <c r="O40" s="143" t="s">
        <v>20</v>
      </c>
      <c r="P40" s="143" t="s">
        <v>21</v>
      </c>
      <c r="Q40" s="142"/>
      <c r="R40" s="142"/>
      <c r="S40" s="161"/>
      <c r="T40" s="8"/>
      <c r="U40" s="8"/>
    </row>
    <row r="41" spans="1:21" x14ac:dyDescent="0.25">
      <c r="D41" s="158" t="s">
        <v>171</v>
      </c>
      <c r="E41" s="150" t="s">
        <v>145</v>
      </c>
      <c r="F41" s="150" t="s">
        <v>149</v>
      </c>
      <c r="G41" s="142"/>
      <c r="H41" s="143" t="s">
        <v>183</v>
      </c>
      <c r="I41" s="142"/>
      <c r="J41" s="142">
        <v>10817</v>
      </c>
      <c r="K41" s="144">
        <v>-1.9629672384542887</v>
      </c>
      <c r="L41" s="144"/>
      <c r="M41" s="144">
        <v>-9.0766776486908256</v>
      </c>
      <c r="N41" s="142"/>
      <c r="O41" s="143" t="s">
        <v>20</v>
      </c>
      <c r="P41" s="143" t="s">
        <v>21</v>
      </c>
      <c r="Q41" s="142"/>
      <c r="R41" s="142"/>
      <c r="S41" s="161"/>
      <c r="T41" s="8"/>
      <c r="U41" s="8"/>
    </row>
    <row r="42" spans="1:21" x14ac:dyDescent="0.25">
      <c r="D42" s="158" t="s">
        <v>172</v>
      </c>
      <c r="E42" s="150" t="s">
        <v>148</v>
      </c>
      <c r="F42" s="150" t="s">
        <v>149</v>
      </c>
      <c r="G42" s="142"/>
      <c r="H42" s="143" t="s">
        <v>183</v>
      </c>
      <c r="I42" s="142"/>
      <c r="J42" s="142">
        <v>1193</v>
      </c>
      <c r="K42" s="144">
        <v>-1.2871770028275213</v>
      </c>
      <c r="L42" s="144"/>
      <c r="M42" s="144">
        <v>-9.0436622160568767</v>
      </c>
      <c r="N42" s="142"/>
      <c r="O42" s="143" t="s">
        <v>20</v>
      </c>
      <c r="P42" s="143" t="s">
        <v>21</v>
      </c>
      <c r="Q42" s="142"/>
      <c r="R42" s="142"/>
      <c r="S42" s="161" t="s">
        <v>173</v>
      </c>
      <c r="T42" s="8"/>
      <c r="U42" s="8"/>
    </row>
    <row r="43" spans="1:21" x14ac:dyDescent="0.25">
      <c r="D43" s="158" t="s">
        <v>174</v>
      </c>
      <c r="E43" s="150" t="s">
        <v>148</v>
      </c>
      <c r="F43" s="150" t="s">
        <v>149</v>
      </c>
      <c r="G43" s="142"/>
      <c r="H43" s="143" t="s">
        <v>183</v>
      </c>
      <c r="I43" s="142"/>
      <c r="J43" s="142">
        <v>4453</v>
      </c>
      <c r="K43" s="144">
        <v>-1.8983812252591896</v>
      </c>
      <c r="L43" s="144"/>
      <c r="M43" s="144">
        <v>-8.1090341598751507</v>
      </c>
      <c r="N43" s="142"/>
      <c r="O43" s="143" t="s">
        <v>20</v>
      </c>
      <c r="P43" s="143" t="s">
        <v>21</v>
      </c>
      <c r="Q43" s="142"/>
      <c r="R43" s="142"/>
      <c r="S43" s="161"/>
      <c r="T43" s="8"/>
      <c r="U43" s="8"/>
    </row>
    <row r="44" spans="1:21" x14ac:dyDescent="0.25">
      <c r="D44" s="158" t="s">
        <v>175</v>
      </c>
      <c r="E44" s="150" t="s">
        <v>148</v>
      </c>
      <c r="F44" s="150" t="s">
        <v>152</v>
      </c>
      <c r="G44" s="142"/>
      <c r="H44" s="143" t="s">
        <v>183</v>
      </c>
      <c r="I44" s="142"/>
      <c r="J44" s="142">
        <v>1622</v>
      </c>
      <c r="K44" s="144">
        <v>-0.91541360980207354</v>
      </c>
      <c r="L44" s="144"/>
      <c r="M44" s="144">
        <v>-7.1234263915380645</v>
      </c>
      <c r="N44" s="142"/>
      <c r="O44" s="143" t="s">
        <v>20</v>
      </c>
      <c r="P44" s="143" t="s">
        <v>21</v>
      </c>
      <c r="Q44" s="142"/>
      <c r="R44" s="142"/>
      <c r="S44" s="161"/>
      <c r="T44" s="8"/>
      <c r="U44" s="8"/>
    </row>
    <row r="45" spans="1:21" x14ac:dyDescent="0.25">
      <c r="D45" s="158" t="s">
        <v>176</v>
      </c>
      <c r="E45" s="150" t="s">
        <v>148</v>
      </c>
      <c r="F45" s="150" t="s">
        <v>152</v>
      </c>
      <c r="G45" s="142"/>
      <c r="H45" s="143" t="s">
        <v>183</v>
      </c>
      <c r="I45" s="142"/>
      <c r="J45" s="142">
        <v>535</v>
      </c>
      <c r="K45" s="145" t="s">
        <v>168</v>
      </c>
      <c r="L45" s="144"/>
      <c r="M45" s="145" t="s">
        <v>168</v>
      </c>
      <c r="N45" s="142"/>
      <c r="O45" s="143" t="s">
        <v>20</v>
      </c>
      <c r="P45" s="143" t="s">
        <v>21</v>
      </c>
      <c r="Q45" s="142"/>
      <c r="R45" s="142"/>
      <c r="S45" s="161" t="s">
        <v>168</v>
      </c>
      <c r="T45" s="8"/>
      <c r="U45" s="8"/>
    </row>
    <row r="46" spans="1:21" x14ac:dyDescent="0.25">
      <c r="D46" s="158" t="s">
        <v>177</v>
      </c>
      <c r="E46" s="150" t="s">
        <v>145</v>
      </c>
      <c r="F46" s="150" t="s">
        <v>149</v>
      </c>
      <c r="G46" s="142"/>
      <c r="H46" s="143" t="s">
        <v>183</v>
      </c>
      <c r="I46" s="142"/>
      <c r="J46" s="142">
        <v>2826</v>
      </c>
      <c r="K46" s="144">
        <v>-1.7130246182846371</v>
      </c>
      <c r="L46" s="144"/>
      <c r="M46" s="144">
        <v>-8.2260447372984231</v>
      </c>
      <c r="N46" s="142"/>
      <c r="O46" s="143" t="s">
        <v>20</v>
      </c>
      <c r="P46" s="143" t="s">
        <v>21</v>
      </c>
      <c r="Q46" s="142"/>
      <c r="R46" s="142"/>
      <c r="S46" s="161"/>
      <c r="T46" s="8"/>
      <c r="U46" s="8"/>
    </row>
    <row r="47" spans="1:21" x14ac:dyDescent="0.25">
      <c r="D47" s="158"/>
      <c r="E47" s="150" t="s">
        <v>145</v>
      </c>
      <c r="F47" s="150" t="s">
        <v>149</v>
      </c>
      <c r="G47" s="142">
        <v>2132</v>
      </c>
      <c r="H47" s="144">
        <v>-1.9472145523091424</v>
      </c>
      <c r="I47" s="144"/>
      <c r="J47" s="144">
        <v>-8.6630136986301345</v>
      </c>
      <c r="K47" s="142"/>
      <c r="L47" s="143" t="s">
        <v>20</v>
      </c>
      <c r="M47" s="143" t="s">
        <v>21</v>
      </c>
      <c r="N47" s="142"/>
      <c r="O47" s="142"/>
      <c r="P47" s="143"/>
      <c r="Q47" s="142"/>
      <c r="R47" s="142"/>
      <c r="S47" s="162"/>
    </row>
    <row r="48" spans="1:21" ht="15.75" thickBot="1" x14ac:dyDescent="0.3">
      <c r="D48" s="163"/>
      <c r="E48" s="164" t="s">
        <v>145</v>
      </c>
      <c r="F48" s="164" t="s">
        <v>149</v>
      </c>
      <c r="G48" s="165">
        <v>982</v>
      </c>
      <c r="H48" s="166" t="s">
        <v>168</v>
      </c>
      <c r="I48" s="167"/>
      <c r="J48" s="166" t="s">
        <v>168</v>
      </c>
      <c r="K48" s="165"/>
      <c r="L48" s="168" t="s">
        <v>20</v>
      </c>
      <c r="M48" s="168" t="s">
        <v>21</v>
      </c>
      <c r="N48" s="165"/>
      <c r="O48" s="165"/>
      <c r="P48" s="168" t="s">
        <v>168</v>
      </c>
      <c r="Q48" s="165"/>
      <c r="R48" s="165"/>
      <c r="S48" s="169"/>
    </row>
    <row r="49" spans="5:6" x14ac:dyDescent="0.25">
      <c r="E49" s="8"/>
      <c r="F49" s="8"/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topLeftCell="A7" workbookViewId="0">
      <selection sqref="A1:F30"/>
    </sheetView>
  </sheetViews>
  <sheetFormatPr defaultRowHeight="15" x14ac:dyDescent="0.25"/>
  <cols>
    <col min="1" max="1" width="33.28515625" bestFit="1" customWidth="1"/>
    <col min="2" max="2" width="9.85546875" bestFit="1" customWidth="1"/>
    <col min="3" max="3" width="12.140625" bestFit="1" customWidth="1"/>
    <col min="4" max="4" width="14.5703125" bestFit="1" customWidth="1"/>
    <col min="5" max="5" width="10.140625" bestFit="1" customWidth="1"/>
    <col min="6" max="6" width="10.42578125" bestFit="1" customWidth="1"/>
  </cols>
  <sheetData>
    <row r="1" spans="1:6" x14ac:dyDescent="0.25">
      <c r="A1" s="172" t="s">
        <v>201</v>
      </c>
      <c r="B1" s="173" t="s">
        <v>144</v>
      </c>
      <c r="C1" s="173" t="s">
        <v>150</v>
      </c>
      <c r="D1" s="173" t="s">
        <v>0</v>
      </c>
      <c r="E1" s="172" t="s">
        <v>10</v>
      </c>
      <c r="F1" s="172" t="s">
        <v>12</v>
      </c>
    </row>
    <row r="2" spans="1:6" x14ac:dyDescent="0.25">
      <c r="A2" s="174" t="s">
        <v>196</v>
      </c>
      <c r="B2" s="150" t="s">
        <v>147</v>
      </c>
      <c r="C2" s="150" t="s">
        <v>152</v>
      </c>
      <c r="D2" s="150" t="s">
        <v>1</v>
      </c>
      <c r="E2" s="175">
        <v>0.18537482975249064</v>
      </c>
      <c r="F2" s="175">
        <v>-6.5403503821172784</v>
      </c>
    </row>
    <row r="3" spans="1:6" x14ac:dyDescent="0.25">
      <c r="A3" s="174" t="s">
        <v>196</v>
      </c>
      <c r="B3" s="150" t="s">
        <v>147</v>
      </c>
      <c r="C3" s="150" t="s">
        <v>152</v>
      </c>
      <c r="D3" s="150" t="s">
        <v>1</v>
      </c>
      <c r="E3" s="175">
        <v>0.35908128382666504</v>
      </c>
      <c r="F3" s="175">
        <v>-6.3887016339445957</v>
      </c>
    </row>
    <row r="4" spans="1:6" x14ac:dyDescent="0.25">
      <c r="A4" s="174" t="s">
        <v>200</v>
      </c>
      <c r="B4" s="150" t="s">
        <v>147</v>
      </c>
      <c r="C4" s="150" t="s">
        <v>152</v>
      </c>
      <c r="D4" s="150" t="s">
        <v>2</v>
      </c>
      <c r="E4" s="175">
        <v>0.33365598237269811</v>
      </c>
      <c r="F4" s="175">
        <v>-5.1140166725264145</v>
      </c>
    </row>
    <row r="5" spans="1:6" x14ac:dyDescent="0.25">
      <c r="A5" s="174" t="s">
        <v>197</v>
      </c>
      <c r="B5" s="150" t="s">
        <v>147</v>
      </c>
      <c r="C5" s="150" t="s">
        <v>152</v>
      </c>
      <c r="D5" s="150" t="s">
        <v>2</v>
      </c>
      <c r="E5" s="175">
        <v>-1.1264118171381305</v>
      </c>
      <c r="F5" s="175">
        <v>-9.9169394533779887</v>
      </c>
    </row>
    <row r="6" spans="1:6" x14ac:dyDescent="0.25">
      <c r="A6" s="174" t="s">
        <v>197</v>
      </c>
      <c r="B6" s="150" t="s">
        <v>147</v>
      </c>
      <c r="C6" s="150" t="s">
        <v>152</v>
      </c>
      <c r="D6" s="150" t="s">
        <v>2</v>
      </c>
      <c r="E6" s="175">
        <v>-0.53457833524676079</v>
      </c>
      <c r="F6" s="175">
        <v>-9.9221854702910761</v>
      </c>
    </row>
    <row r="7" spans="1:6" x14ac:dyDescent="0.25">
      <c r="A7" s="174" t="s">
        <v>198</v>
      </c>
      <c r="B7" s="150" t="s">
        <v>147</v>
      </c>
      <c r="C7" s="150" t="s">
        <v>152</v>
      </c>
      <c r="D7" s="150" t="s">
        <v>1</v>
      </c>
      <c r="E7" s="175">
        <v>-1.0887704528762026</v>
      </c>
      <c r="F7" s="175">
        <v>-7.6285102977369021</v>
      </c>
    </row>
    <row r="8" spans="1:6" x14ac:dyDescent="0.25">
      <c r="A8" s="174" t="s">
        <v>198</v>
      </c>
      <c r="B8" s="150" t="s">
        <v>147</v>
      </c>
      <c r="C8" s="150" t="s">
        <v>152</v>
      </c>
      <c r="D8" s="150" t="s">
        <v>1</v>
      </c>
      <c r="E8" s="175">
        <v>-0.37159818022347868</v>
      </c>
      <c r="F8" s="175">
        <v>-10.902510593808405</v>
      </c>
    </row>
    <row r="9" spans="1:6" x14ac:dyDescent="0.25">
      <c r="A9" s="174" t="s">
        <v>199</v>
      </c>
      <c r="B9" s="150" t="s">
        <v>147</v>
      </c>
      <c r="C9" s="150" t="s">
        <v>152</v>
      </c>
      <c r="D9" s="150" t="s">
        <v>1</v>
      </c>
      <c r="E9" s="175">
        <v>-1.4156246211770076</v>
      </c>
      <c r="F9" s="175">
        <v>-13.294597157713586</v>
      </c>
    </row>
    <row r="10" spans="1:6" x14ac:dyDescent="0.25">
      <c r="A10" s="174" t="s">
        <v>199</v>
      </c>
      <c r="B10" s="150" t="s">
        <v>147</v>
      </c>
      <c r="C10" s="150" t="s">
        <v>152</v>
      </c>
      <c r="D10" s="150" t="s">
        <v>1</v>
      </c>
      <c r="E10" s="175">
        <v>-1.5206033072584271</v>
      </c>
      <c r="F10" s="175">
        <v>-13.272058714679591</v>
      </c>
    </row>
    <row r="11" spans="1:6" x14ac:dyDescent="0.25">
      <c r="A11" s="175" t="s">
        <v>188</v>
      </c>
      <c r="B11" s="150" t="s">
        <v>145</v>
      </c>
      <c r="C11" s="150" t="s">
        <v>149</v>
      </c>
      <c r="D11" s="150" t="s">
        <v>183</v>
      </c>
      <c r="E11" s="176">
        <v>-1.7130246182846371</v>
      </c>
      <c r="F11" s="176">
        <v>-8.2260447372984231</v>
      </c>
    </row>
    <row r="12" spans="1:6" x14ac:dyDescent="0.25">
      <c r="A12" s="175" t="s">
        <v>189</v>
      </c>
      <c r="B12" s="150" t="s">
        <v>145</v>
      </c>
      <c r="C12" s="150" t="s">
        <v>149</v>
      </c>
      <c r="D12" s="150" t="s">
        <v>183</v>
      </c>
      <c r="E12" s="176">
        <v>-1.9472145523091424</v>
      </c>
      <c r="F12" s="176">
        <v>-8.6630136986301345</v>
      </c>
    </row>
    <row r="13" spans="1:6" x14ac:dyDescent="0.25">
      <c r="A13" s="175" t="s">
        <v>189</v>
      </c>
      <c r="B13" s="150" t="s">
        <v>145</v>
      </c>
      <c r="C13" s="150" t="s">
        <v>149</v>
      </c>
      <c r="D13" s="150" t="s">
        <v>183</v>
      </c>
      <c r="E13" s="176">
        <v>-0.50374341187558902</v>
      </c>
      <c r="F13" s="176">
        <v>-8.179434714756372</v>
      </c>
    </row>
    <row r="14" spans="1:6" x14ac:dyDescent="0.25">
      <c r="A14" s="175" t="s">
        <v>190</v>
      </c>
      <c r="B14" s="150" t="s">
        <v>145</v>
      </c>
      <c r="C14" s="150" t="s">
        <v>149</v>
      </c>
      <c r="D14" s="150" t="s">
        <v>183</v>
      </c>
      <c r="E14" s="176">
        <v>-1.9629672384542887</v>
      </c>
      <c r="F14" s="176">
        <v>-9.0766776486908256</v>
      </c>
    </row>
    <row r="15" spans="1:6" x14ac:dyDescent="0.25">
      <c r="A15" s="175" t="s">
        <v>191</v>
      </c>
      <c r="B15" s="150" t="s">
        <v>145</v>
      </c>
      <c r="C15" s="150" t="s">
        <v>149</v>
      </c>
      <c r="D15" s="150" t="s">
        <v>1</v>
      </c>
      <c r="E15" s="175">
        <v>-1.4301249884124734</v>
      </c>
      <c r="F15" s="175">
        <v>-10.517025499158045</v>
      </c>
    </row>
    <row r="16" spans="1:6" x14ac:dyDescent="0.25">
      <c r="A16" s="175" t="s">
        <v>187</v>
      </c>
      <c r="B16" s="150" t="s">
        <v>146</v>
      </c>
      <c r="C16" s="150" t="s">
        <v>146</v>
      </c>
      <c r="D16" s="150" t="s">
        <v>1</v>
      </c>
      <c r="E16" s="175">
        <v>4.126501565207441E-2</v>
      </c>
      <c r="F16" s="175">
        <v>-6.565997575914583</v>
      </c>
    </row>
    <row r="17" spans="1:6" x14ac:dyDescent="0.25">
      <c r="A17" s="175" t="s">
        <v>187</v>
      </c>
      <c r="B17" s="150" t="s">
        <v>146</v>
      </c>
      <c r="C17" s="150" t="s">
        <v>146</v>
      </c>
      <c r="D17" s="150" t="s">
        <v>1</v>
      </c>
      <c r="E17" s="175">
        <v>-0.22450883860892623</v>
      </c>
      <c r="F17" s="175">
        <v>-5.3802034566347743</v>
      </c>
    </row>
    <row r="18" spans="1:6" x14ac:dyDescent="0.25">
      <c r="A18" s="175" t="s">
        <v>187</v>
      </c>
      <c r="B18" s="150" t="s">
        <v>148</v>
      </c>
      <c r="C18" s="150" t="s">
        <v>146</v>
      </c>
      <c r="D18" s="150" t="s">
        <v>1</v>
      </c>
      <c r="E18" s="175">
        <v>0.77750626439527437</v>
      </c>
      <c r="F18" s="175">
        <v>-5.9270521455931622</v>
      </c>
    </row>
    <row r="19" spans="1:6" x14ac:dyDescent="0.25">
      <c r="A19" s="175" t="s">
        <v>194</v>
      </c>
      <c r="B19" s="150" t="s">
        <v>148</v>
      </c>
      <c r="C19" s="150" t="s">
        <v>146</v>
      </c>
      <c r="D19" s="150" t="s">
        <v>1</v>
      </c>
      <c r="E19" s="175">
        <v>-1.1243261478782347</v>
      </c>
      <c r="F19" s="175">
        <v>-12.953897503747154</v>
      </c>
    </row>
    <row r="20" spans="1:6" x14ac:dyDescent="0.25">
      <c r="A20" s="175" t="s">
        <v>194</v>
      </c>
      <c r="B20" s="150" t="s">
        <v>148</v>
      </c>
      <c r="C20" s="150" t="s">
        <v>146</v>
      </c>
      <c r="D20" s="150" t="s">
        <v>1</v>
      </c>
      <c r="E20" s="175">
        <v>-1.1684231550874591</v>
      </c>
      <c r="F20" s="175">
        <v>-13.205123424807091</v>
      </c>
    </row>
    <row r="21" spans="1:6" x14ac:dyDescent="0.25">
      <c r="A21" s="175" t="s">
        <v>194</v>
      </c>
      <c r="B21" s="150" t="s">
        <v>146</v>
      </c>
      <c r="C21" s="150" t="s">
        <v>146</v>
      </c>
      <c r="D21" s="150" t="s">
        <v>1</v>
      </c>
      <c r="E21" s="175">
        <v>-2.1227658178654707</v>
      </c>
      <c r="F21" s="175">
        <v>-12.079755648489108</v>
      </c>
    </row>
    <row r="22" spans="1:6" x14ac:dyDescent="0.25">
      <c r="A22" s="175" t="s">
        <v>192</v>
      </c>
      <c r="B22" s="150" t="s">
        <v>146</v>
      </c>
      <c r="C22" s="150" t="s">
        <v>146</v>
      </c>
      <c r="D22" s="150" t="s">
        <v>1</v>
      </c>
      <c r="E22" s="175">
        <v>-0.23642694866547331</v>
      </c>
      <c r="F22" s="175">
        <v>-6.7679692270683312</v>
      </c>
    </row>
    <row r="23" spans="1:6" x14ac:dyDescent="0.25">
      <c r="A23" s="175" t="s">
        <v>192</v>
      </c>
      <c r="B23" s="150" t="s">
        <v>146</v>
      </c>
      <c r="C23" s="150" t="s">
        <v>146</v>
      </c>
      <c r="D23" s="150" t="s">
        <v>1</v>
      </c>
      <c r="E23" s="175">
        <v>0.30127845005241172</v>
      </c>
      <c r="F23" s="175">
        <v>-6.1670088451360989</v>
      </c>
    </row>
    <row r="24" spans="1:6" x14ac:dyDescent="0.25">
      <c r="A24" s="175" t="s">
        <v>192</v>
      </c>
      <c r="B24" s="150" t="s">
        <v>146</v>
      </c>
      <c r="C24" s="150" t="s">
        <v>146</v>
      </c>
      <c r="D24" s="150" t="s">
        <v>1</v>
      </c>
      <c r="E24" s="175">
        <v>1.01855004028894</v>
      </c>
      <c r="F24" s="175">
        <v>-5.061653651856922</v>
      </c>
    </row>
    <row r="25" spans="1:6" x14ac:dyDescent="0.25">
      <c r="A25" s="175" t="s">
        <v>195</v>
      </c>
      <c r="B25" s="150" t="s">
        <v>146</v>
      </c>
      <c r="C25" s="150" t="s">
        <v>146</v>
      </c>
      <c r="D25" s="150" t="s">
        <v>1</v>
      </c>
      <c r="E25" s="175">
        <v>-0.85388436717841931</v>
      </c>
      <c r="F25" s="175">
        <v>-10.772234507133472</v>
      </c>
    </row>
    <row r="26" spans="1:6" x14ac:dyDescent="0.25">
      <c r="A26" s="175" t="s">
        <v>195</v>
      </c>
      <c r="B26" s="150" t="s">
        <v>148</v>
      </c>
      <c r="C26" s="150" t="s">
        <v>146</v>
      </c>
      <c r="D26" s="150" t="s">
        <v>1</v>
      </c>
      <c r="E26" s="175">
        <v>-0.18200091274057462</v>
      </c>
      <c r="F26" s="175">
        <v>-8.4717589422845627</v>
      </c>
    </row>
    <row r="27" spans="1:6" x14ac:dyDescent="0.25">
      <c r="A27" s="175" t="s">
        <v>195</v>
      </c>
      <c r="B27" s="150" t="s">
        <v>148</v>
      </c>
      <c r="C27" s="150" t="s">
        <v>152</v>
      </c>
      <c r="D27" s="150" t="s">
        <v>1</v>
      </c>
      <c r="E27" s="175">
        <v>-0.97991838102640538</v>
      </c>
      <c r="F27" s="175">
        <v>-11.242530208545364</v>
      </c>
    </row>
    <row r="28" spans="1:6" x14ac:dyDescent="0.25">
      <c r="A28" s="175" t="s">
        <v>193</v>
      </c>
      <c r="B28" s="150" t="s">
        <v>146</v>
      </c>
      <c r="C28" s="150" t="s">
        <v>146</v>
      </c>
      <c r="D28" s="150" t="s">
        <v>1</v>
      </c>
      <c r="E28" s="175">
        <v>0.7003365017791312</v>
      </c>
      <c r="F28" s="175">
        <v>-5.920543198682477</v>
      </c>
    </row>
    <row r="29" spans="1:6" x14ac:dyDescent="0.25">
      <c r="A29" s="175" t="s">
        <v>193</v>
      </c>
      <c r="B29" s="150" t="s">
        <v>146</v>
      </c>
      <c r="C29" s="150" t="s">
        <v>151</v>
      </c>
      <c r="D29" s="150" t="s">
        <v>1</v>
      </c>
      <c r="E29" s="175">
        <v>0.14445598522501202</v>
      </c>
      <c r="F29" s="175">
        <v>-5.7061365444754912</v>
      </c>
    </row>
    <row r="30" spans="1:6" x14ac:dyDescent="0.25">
      <c r="A30" s="175" t="s">
        <v>193</v>
      </c>
      <c r="B30" s="150" t="s">
        <v>148</v>
      </c>
      <c r="C30" s="150" t="s">
        <v>146</v>
      </c>
      <c r="D30" s="150" t="s">
        <v>1</v>
      </c>
      <c r="E30" s="175">
        <v>-0.17763093905317429</v>
      </c>
      <c r="F30" s="175">
        <v>-7.0960395810588217</v>
      </c>
    </row>
    <row r="31" spans="1:6" x14ac:dyDescent="0.25">
      <c r="A31" s="171"/>
      <c r="E31" s="171"/>
      <c r="F31" s="171"/>
    </row>
    <row r="32" spans="1:6" ht="30.75" customHeight="1" x14ac:dyDescent="0.25">
      <c r="A32" s="171"/>
      <c r="E32" s="171"/>
      <c r="F32" s="171"/>
    </row>
    <row r="33" spans="1:6" x14ac:dyDescent="0.25">
      <c r="A33" s="171"/>
      <c r="E33" s="171"/>
      <c r="F33" s="171"/>
    </row>
    <row r="34" spans="1:6" x14ac:dyDescent="0.25">
      <c r="A34" s="170"/>
      <c r="B34" s="7"/>
      <c r="C34" s="7"/>
      <c r="D34" s="3"/>
      <c r="E34" s="170"/>
      <c r="F34" s="170"/>
    </row>
    <row r="35" spans="1:6" x14ac:dyDescent="0.25">
      <c r="A35" s="6"/>
      <c r="B35" s="3"/>
      <c r="C35" s="3"/>
      <c r="D35" s="3"/>
      <c r="E35" s="6"/>
      <c r="F35" s="6"/>
    </row>
    <row r="36" spans="1:6" x14ac:dyDescent="0.25">
      <c r="A36" s="9"/>
      <c r="B36" s="3"/>
      <c r="C36" s="3"/>
      <c r="D36" s="3"/>
      <c r="E36" s="9"/>
      <c r="F36" s="9"/>
    </row>
    <row r="37" spans="1:6" x14ac:dyDescent="0.25">
      <c r="A37" s="9"/>
      <c r="B37" s="3"/>
      <c r="C37" s="3"/>
      <c r="D37" s="3"/>
      <c r="E37" s="9"/>
      <c r="F37" s="9"/>
    </row>
    <row r="38" spans="1:6" x14ac:dyDescent="0.25">
      <c r="A38" s="9"/>
      <c r="B38" s="3"/>
      <c r="C38" s="3"/>
      <c r="D38" s="3"/>
      <c r="E38" s="9"/>
      <c r="F38" s="9"/>
    </row>
    <row r="39" spans="1:6" x14ac:dyDescent="0.25">
      <c r="A39" s="6"/>
      <c r="B39" s="3"/>
      <c r="C39" s="3"/>
      <c r="D39" s="3"/>
      <c r="E39" s="6"/>
      <c r="F39" s="6"/>
    </row>
    <row r="40" spans="1:6" x14ac:dyDescent="0.25">
      <c r="A40" s="6"/>
      <c r="B40" s="3"/>
      <c r="C40" s="3"/>
      <c r="D40" s="3"/>
      <c r="E40" s="6"/>
      <c r="F40" s="6"/>
    </row>
    <row r="41" spans="1:6" x14ac:dyDescent="0.25">
      <c r="A41" s="6"/>
      <c r="B41" s="3"/>
      <c r="C41" s="3"/>
      <c r="D41" s="3"/>
      <c r="E41" s="6"/>
      <c r="F41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calibration carbonates</vt:lpstr>
      <vt:lpstr>calibration dolomites</vt:lpstr>
      <vt:lpstr>Data Export carbonates</vt:lpstr>
      <vt:lpstr>Isotopes Manuscript</vt:lpstr>
      <vt:lpstr>'Isotopes Manuscript'!Print_Area</vt:lpstr>
    </vt:vector>
  </TitlesOfParts>
  <Company>Bureau of Economic Geology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Vinyet Baques</dc:creator>
  <cp:lastModifiedBy>Esti Ukar</cp:lastModifiedBy>
  <cp:lastPrinted>2019-09-13T21:48:30Z</cp:lastPrinted>
  <dcterms:created xsi:type="dcterms:W3CDTF">2016-10-17T17:34:13Z</dcterms:created>
  <dcterms:modified xsi:type="dcterms:W3CDTF">2020-02-19T20:11:38Z</dcterms:modified>
</cp:coreProperties>
</file>